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handisportbe.sharepoint.com/sites/LHF/Serveur/2. SPORT/S2 SL/2023/BOC/Competitions/Nationales/CB team 2023/"/>
    </mc:Choice>
  </mc:AlternateContent>
  <xr:revisionPtr revIDLastSave="0" documentId="8_{DFF2D9C7-8F44-4504-8AB1-510EB6E1275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ndividueel" sheetId="1" state="hidden" r:id="rId1"/>
    <sheet name="Team &amp; pair" sheetId="5" r:id="rId2"/>
    <sheet name="Parameters" sheetId="2" state="hidden" r:id="rId3"/>
    <sheet name="Werkwijze" sheetId="4" state="hidden" r:id="rId4"/>
    <sheet name="Controle" sheetId="3" state="veryHidden" r:id="rId5"/>
  </sheets>
  <externalReferences>
    <externalReference r:id="rId6"/>
  </externalReferences>
  <definedNames>
    <definedName name="club">Parameters!$E$2:$O$11</definedName>
    <definedName name="Param">Parameters!$H$16:$N$25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5" l="1"/>
  <c r="A43" i="5"/>
  <c r="E40" i="5"/>
  <c r="F45" i="1" l="1"/>
  <c r="F46" i="1"/>
  <c r="F47" i="1"/>
  <c r="F48" i="1"/>
  <c r="F49" i="1"/>
  <c r="F44" i="1"/>
  <c r="C3" i="3"/>
  <c r="K3" i="3"/>
  <c r="C4" i="3"/>
  <c r="K4" i="3"/>
  <c r="C5" i="3"/>
  <c r="K5" i="3"/>
  <c r="C6" i="3"/>
  <c r="K6" i="3"/>
  <c r="C7" i="3"/>
  <c r="K7" i="3"/>
  <c r="C8" i="3"/>
  <c r="K8" i="3"/>
  <c r="C9" i="3"/>
  <c r="K9" i="3"/>
  <c r="C10" i="3"/>
  <c r="K10" i="3"/>
  <c r="C11" i="3"/>
  <c r="C12" i="3"/>
  <c r="A15" i="3"/>
  <c r="B15" i="3"/>
  <c r="C15" i="3"/>
  <c r="D15" i="3"/>
  <c r="E15" i="3"/>
  <c r="F15" i="3"/>
  <c r="A16" i="3"/>
  <c r="B16" i="3"/>
  <c r="C16" i="3"/>
  <c r="D16" i="3"/>
  <c r="E16" i="3"/>
  <c r="F16" i="3"/>
  <c r="I16" i="3"/>
  <c r="J16" i="3"/>
  <c r="K16" i="3"/>
  <c r="L16" i="3"/>
  <c r="M16" i="3"/>
  <c r="N16" i="3"/>
  <c r="A17" i="3"/>
  <c r="B17" i="3"/>
  <c r="C17" i="3"/>
  <c r="D17" i="3"/>
  <c r="E17" i="3"/>
  <c r="F17" i="3"/>
  <c r="I17" i="3"/>
  <c r="J17" i="3"/>
  <c r="K17" i="3"/>
  <c r="L17" i="3"/>
  <c r="M17" i="3"/>
  <c r="N17" i="3"/>
  <c r="A18" i="3"/>
  <c r="B18" i="3"/>
  <c r="C18" i="3"/>
  <c r="D18" i="3"/>
  <c r="E18" i="3"/>
  <c r="F18" i="3"/>
  <c r="I18" i="3"/>
  <c r="J18" i="3"/>
  <c r="K18" i="3"/>
  <c r="L18" i="3"/>
  <c r="M18" i="3"/>
  <c r="N18" i="3"/>
  <c r="I19" i="3"/>
  <c r="J19" i="3"/>
  <c r="K19" i="3"/>
  <c r="L19" i="3"/>
  <c r="M19" i="3"/>
  <c r="N19" i="3"/>
  <c r="A20" i="3"/>
  <c r="B20" i="3"/>
  <c r="C20" i="3"/>
  <c r="D20" i="3"/>
  <c r="E20" i="3"/>
  <c r="F20" i="3"/>
  <c r="I20" i="3"/>
  <c r="J20" i="3"/>
  <c r="K20" i="3"/>
  <c r="L20" i="3"/>
  <c r="M20" i="3"/>
  <c r="N20" i="3"/>
  <c r="A21" i="3"/>
  <c r="B21" i="3"/>
  <c r="C21" i="3"/>
  <c r="D21" i="3"/>
  <c r="E21" i="3"/>
  <c r="F21" i="3"/>
  <c r="A22" i="3"/>
  <c r="B22" i="3"/>
  <c r="C22" i="3"/>
  <c r="D22" i="3"/>
  <c r="E22" i="3"/>
  <c r="F22" i="3"/>
  <c r="I22" i="3"/>
  <c r="J22" i="3"/>
  <c r="K22" i="3"/>
  <c r="L22" i="3"/>
  <c r="M22" i="3"/>
  <c r="N22" i="3"/>
  <c r="A23" i="3"/>
  <c r="B23" i="3"/>
  <c r="C23" i="3"/>
  <c r="D23" i="3"/>
  <c r="E23" i="3"/>
  <c r="F23" i="3"/>
  <c r="I23" i="3"/>
  <c r="J23" i="3"/>
  <c r="K23" i="3"/>
  <c r="L23" i="3"/>
  <c r="M23" i="3"/>
  <c r="N23" i="3"/>
  <c r="I24" i="3"/>
  <c r="J24" i="3"/>
  <c r="K24" i="3"/>
  <c r="L24" i="3"/>
  <c r="M24" i="3"/>
  <c r="N24" i="3"/>
  <c r="A25" i="3"/>
  <c r="B25" i="3"/>
  <c r="C25" i="3"/>
  <c r="D25" i="3"/>
  <c r="E25" i="3"/>
  <c r="F25" i="3"/>
  <c r="I25" i="3"/>
  <c r="J25" i="3"/>
  <c r="K25" i="3"/>
  <c r="L25" i="3"/>
  <c r="M25" i="3"/>
  <c r="N25" i="3"/>
  <c r="A26" i="3"/>
  <c r="B26" i="3"/>
  <c r="C26" i="3"/>
  <c r="D26" i="3"/>
  <c r="E26" i="3"/>
  <c r="F26" i="3"/>
  <c r="I26" i="3"/>
  <c r="J26" i="3"/>
  <c r="K26" i="3"/>
  <c r="L26" i="3"/>
  <c r="M26" i="3"/>
  <c r="N26" i="3"/>
  <c r="A27" i="3"/>
  <c r="B27" i="3"/>
  <c r="C27" i="3"/>
  <c r="D27" i="3"/>
  <c r="E27" i="3"/>
  <c r="F27" i="3"/>
  <c r="A28" i="3"/>
  <c r="B28" i="3"/>
  <c r="C28" i="3"/>
  <c r="D28" i="3"/>
  <c r="E28" i="3"/>
  <c r="F28" i="3"/>
  <c r="I28" i="3"/>
  <c r="J28" i="3"/>
  <c r="K28" i="3"/>
  <c r="L28" i="3"/>
  <c r="M28" i="3"/>
  <c r="N28" i="3"/>
  <c r="I29" i="3"/>
  <c r="J29" i="3"/>
  <c r="K29" i="3"/>
  <c r="L29" i="3"/>
  <c r="M29" i="3"/>
  <c r="N29" i="3"/>
  <c r="A30" i="3"/>
  <c r="B30" i="3"/>
  <c r="C30" i="3"/>
  <c r="D30" i="3"/>
  <c r="E30" i="3"/>
  <c r="F30" i="3"/>
  <c r="I30" i="3"/>
  <c r="J30" i="3"/>
  <c r="K30" i="3"/>
  <c r="L30" i="3"/>
  <c r="M30" i="3"/>
  <c r="N30" i="3"/>
  <c r="A31" i="3"/>
  <c r="B31" i="3"/>
  <c r="C31" i="3"/>
  <c r="D31" i="3"/>
  <c r="E31" i="3"/>
  <c r="F31" i="3"/>
  <c r="I31" i="3"/>
  <c r="J31" i="3"/>
  <c r="K31" i="3"/>
  <c r="L31" i="3"/>
  <c r="M31" i="3"/>
  <c r="N31" i="3"/>
  <c r="A32" i="3"/>
  <c r="B32" i="3"/>
  <c r="C32" i="3"/>
  <c r="D32" i="3"/>
  <c r="E32" i="3"/>
  <c r="F32" i="3"/>
  <c r="I32" i="3"/>
  <c r="J32" i="3"/>
  <c r="K32" i="3"/>
  <c r="L32" i="3"/>
  <c r="M32" i="3"/>
  <c r="N32" i="3"/>
  <c r="A33" i="3"/>
  <c r="B33" i="3"/>
  <c r="C33" i="3"/>
  <c r="D33" i="3"/>
  <c r="E33" i="3"/>
  <c r="F33" i="3"/>
  <c r="I34" i="3"/>
  <c r="J34" i="3"/>
  <c r="K34" i="3"/>
  <c r="L34" i="3"/>
  <c r="M34" i="3"/>
  <c r="N34" i="3"/>
  <c r="A35" i="3"/>
  <c r="B35" i="3"/>
  <c r="C35" i="3"/>
  <c r="D35" i="3"/>
  <c r="E35" i="3"/>
  <c r="F35" i="3"/>
  <c r="I35" i="3"/>
  <c r="J35" i="3"/>
  <c r="K35" i="3"/>
  <c r="L35" i="3"/>
  <c r="M35" i="3"/>
  <c r="N35" i="3"/>
  <c r="A36" i="3"/>
  <c r="B36" i="3"/>
  <c r="C36" i="3"/>
  <c r="D36" i="3"/>
  <c r="E36" i="3"/>
  <c r="F36" i="3"/>
  <c r="I36" i="3"/>
  <c r="J36" i="3"/>
  <c r="K36" i="3"/>
  <c r="L36" i="3"/>
  <c r="M36" i="3"/>
  <c r="N36" i="3"/>
  <c r="A37" i="3"/>
  <c r="B37" i="3"/>
  <c r="C37" i="3"/>
  <c r="D37" i="3"/>
  <c r="E37" i="3"/>
  <c r="F37" i="3"/>
  <c r="I37" i="3"/>
  <c r="J37" i="3"/>
  <c r="K37" i="3"/>
  <c r="L37" i="3"/>
  <c r="M37" i="3"/>
  <c r="N37" i="3"/>
  <c r="A38" i="3"/>
  <c r="B38" i="3"/>
  <c r="C38" i="3"/>
  <c r="D38" i="3"/>
  <c r="E38" i="3"/>
  <c r="F38" i="3"/>
  <c r="I38" i="3"/>
  <c r="J38" i="3"/>
  <c r="K38" i="3"/>
  <c r="L38" i="3"/>
  <c r="M38" i="3"/>
  <c r="N38" i="3"/>
  <c r="B5" i="1"/>
  <c r="B6" i="1"/>
  <c r="F10" i="1"/>
  <c r="F11" i="1" s="1"/>
  <c r="E39" i="1"/>
  <c r="G39" i="1"/>
  <c r="C39" i="1"/>
  <c r="C40" i="1"/>
  <c r="B3" i="2"/>
  <c r="C4" i="2"/>
  <c r="B4" i="1" s="1"/>
  <c r="C15" i="2"/>
  <c r="B44" i="1" s="1"/>
  <c r="C16" i="2"/>
  <c r="B45" i="1" s="1"/>
  <c r="L16" i="2"/>
  <c r="C8" i="2" s="1"/>
  <c r="C17" i="2"/>
  <c r="B46" i="1" s="1"/>
  <c r="C18" i="2"/>
  <c r="B47" i="1" s="1"/>
  <c r="C19" i="2"/>
  <c r="B48" i="1" s="1"/>
  <c r="C20" i="2"/>
  <c r="B49" i="1" s="1"/>
  <c r="G40" i="5"/>
  <c r="D14" i="4"/>
  <c r="J17" i="2"/>
  <c r="A8" i="1"/>
  <c r="C13" i="1"/>
  <c r="B8" i="1"/>
  <c r="K17" i="2"/>
  <c r="C7" i="2" s="1"/>
  <c r="J16" i="2"/>
  <c r="A15" i="2"/>
  <c r="A40" i="1"/>
  <c r="A8" i="2"/>
  <c r="J18" i="2"/>
  <c r="C6" i="2" s="1"/>
  <c r="A11" i="4"/>
  <c r="G32" i="3"/>
  <c r="C32" i="1" s="1"/>
  <c r="G27" i="3"/>
  <c r="C27" i="1" s="1"/>
  <c r="A4" i="1"/>
  <c r="A39" i="1"/>
  <c r="D18" i="4"/>
  <c r="A7" i="4"/>
  <c r="C14" i="5"/>
  <c r="I17" i="2"/>
  <c r="I16" i="2"/>
  <c r="C5" i="2" s="1"/>
  <c r="A4" i="2"/>
  <c r="L15" i="2"/>
  <c r="A12" i="5"/>
  <c r="H11" i="1"/>
  <c r="A42" i="1"/>
  <c r="A5" i="1"/>
  <c r="A7" i="1"/>
  <c r="A13" i="1"/>
  <c r="A44" i="1"/>
  <c r="A5" i="2"/>
  <c r="A10" i="2"/>
  <c r="C13" i="2"/>
  <c r="K16" i="2"/>
  <c r="J19" i="2"/>
  <c r="A8" i="5"/>
  <c r="A14" i="5"/>
  <c r="E21" i="4"/>
  <c r="D19" i="4"/>
  <c r="D15" i="4"/>
  <c r="C13" i="4"/>
  <c r="C9" i="4"/>
  <c r="A45" i="5"/>
  <c r="H15" i="2"/>
  <c r="A2" i="1" l="1"/>
  <c r="G21" i="3"/>
  <c r="C21" i="1" s="1"/>
  <c r="G18" i="3"/>
  <c r="C18" i="1" s="1"/>
  <c r="G17" i="3"/>
  <c r="C17" i="1" s="1"/>
  <c r="G16" i="3"/>
  <c r="C16" i="1" s="1"/>
  <c r="G15" i="3"/>
  <c r="C15" i="1" s="1"/>
  <c r="C13" i="3"/>
  <c r="A3" i="1" s="1"/>
  <c r="G23" i="3"/>
  <c r="C23" i="1" s="1"/>
  <c r="G22" i="3"/>
  <c r="C22" i="1" s="1"/>
  <c r="A6" i="2"/>
  <c r="F40" i="5"/>
  <c r="G11" i="5"/>
  <c r="G38" i="3"/>
  <c r="C38" i="1" s="1"/>
  <c r="G35" i="3"/>
  <c r="C35" i="1" s="1"/>
  <c r="G30" i="3"/>
  <c r="C30" i="1" s="1"/>
  <c r="G25" i="3"/>
  <c r="C25" i="1" s="1"/>
  <c r="G20" i="3"/>
  <c r="C20" i="1" s="1"/>
  <c r="B7" i="1"/>
  <c r="G37" i="3"/>
  <c r="C37" i="1" s="1"/>
  <c r="G36" i="3"/>
  <c r="C36" i="1" s="1"/>
  <c r="G33" i="3"/>
  <c r="C33" i="1" s="1"/>
  <c r="G31" i="3"/>
  <c r="C31" i="1" s="1"/>
  <c r="G28" i="3"/>
  <c r="C28" i="1" s="1"/>
  <c r="G26" i="3"/>
  <c r="C26" i="1" s="1"/>
  <c r="C40" i="5"/>
  <c r="O34" i="3"/>
  <c r="C35" i="5" s="1"/>
  <c r="O24" i="3"/>
  <c r="O37" i="3"/>
  <c r="C38" i="5" s="1"/>
  <c r="O31" i="3"/>
  <c r="O30" i="3"/>
  <c r="O26" i="3"/>
  <c r="O25" i="3"/>
  <c r="O22" i="3"/>
  <c r="O20" i="3"/>
  <c r="C21" i="5" s="1"/>
  <c r="O19" i="3"/>
  <c r="C20" i="5" s="1"/>
  <c r="O18" i="3"/>
  <c r="C19" i="5" s="1"/>
  <c r="O17" i="3"/>
  <c r="C18" i="5" s="1"/>
  <c r="O36" i="3"/>
  <c r="C37" i="5" s="1"/>
  <c r="O29" i="3"/>
  <c r="O38" i="3"/>
  <c r="C39" i="5" s="1"/>
  <c r="O35" i="3"/>
  <c r="C36" i="5" s="1"/>
  <c r="O32" i="3"/>
  <c r="C33" i="5" s="1"/>
  <c r="O28" i="3"/>
  <c r="O23" i="3"/>
  <c r="O16" i="3"/>
  <c r="C17" i="5" s="1"/>
  <c r="K13" i="3"/>
  <c r="A3" i="5" s="1"/>
  <c r="A40" i="5"/>
  <c r="A13" i="2"/>
  <c r="A1" i="4"/>
  <c r="D17" i="4"/>
  <c r="A11" i="5"/>
  <c r="L17" i="2"/>
  <c r="A7" i="2"/>
  <c r="A10" i="1"/>
  <c r="F39" i="1"/>
  <c r="D16" i="4"/>
  <c r="A6" i="1"/>
  <c r="A41" i="5"/>
  <c r="A12" i="2"/>
  <c r="D20" i="4"/>
  <c r="H10" i="1"/>
  <c r="A11" i="2"/>
  <c r="A11" i="1"/>
  <c r="A9" i="5"/>
</calcChain>
</file>

<file path=xl/sharedStrings.xml><?xml version="1.0" encoding="utf-8"?>
<sst xmlns="http://schemas.openxmlformats.org/spreadsheetml/2006/main" count="201" uniqueCount="129">
  <si>
    <t>BOCCIA</t>
  </si>
  <si>
    <t>BC1</t>
  </si>
  <si>
    <t>BC2</t>
  </si>
  <si>
    <t>BC3</t>
  </si>
  <si>
    <t>BC4</t>
  </si>
  <si>
    <t>Team</t>
  </si>
  <si>
    <t>X</t>
  </si>
  <si>
    <t>BC5</t>
  </si>
  <si>
    <t>MGJ</t>
  </si>
  <si>
    <t>Wapper</t>
  </si>
  <si>
    <t>GIDOS</t>
  </si>
  <si>
    <t>IEsport</t>
  </si>
  <si>
    <t>Bodie</t>
  </si>
  <si>
    <t>CSED</t>
  </si>
  <si>
    <t>Code</t>
  </si>
  <si>
    <t>Keuze</t>
  </si>
  <si>
    <t>Club</t>
  </si>
  <si>
    <t xml:space="preserve"> </t>
  </si>
  <si>
    <t>Blok1</t>
  </si>
  <si>
    <t>referee</t>
  </si>
  <si>
    <t>atleet</t>
  </si>
  <si>
    <t>Blok2</t>
  </si>
  <si>
    <t>Blok3</t>
  </si>
  <si>
    <t>Blok4</t>
  </si>
  <si>
    <t>Controle aantal referees</t>
  </si>
  <si>
    <t>euro</t>
  </si>
  <si>
    <t>335-0518658-45</t>
  </si>
  <si>
    <t>733-1701360-10</t>
  </si>
  <si>
    <t>Taal / langue</t>
  </si>
  <si>
    <t>N / F</t>
  </si>
  <si>
    <t>email</t>
  </si>
  <si>
    <t>464-0110731-10</t>
  </si>
  <si>
    <t>Naam</t>
  </si>
  <si>
    <t>Adres</t>
  </si>
  <si>
    <t>Gemeente</t>
  </si>
  <si>
    <t>Telefoon</t>
  </si>
  <si>
    <t>Hilaire Swerts</t>
  </si>
  <si>
    <t>Caroline Desot</t>
  </si>
  <si>
    <t>Jo De Becker</t>
  </si>
  <si>
    <t>Wijnendalestraat 145</t>
  </si>
  <si>
    <t>8800  Roeselare</t>
  </si>
  <si>
    <t>Lantaarnpad 5</t>
  </si>
  <si>
    <t>2200  Herentals</t>
  </si>
  <si>
    <t>rue de Lobbes</t>
  </si>
  <si>
    <t>6530  Thuin</t>
  </si>
  <si>
    <t>071 59 91 20</t>
  </si>
  <si>
    <t>drorye@hotmail.com</t>
  </si>
  <si>
    <t>CSED Chateau Beauregard</t>
  </si>
  <si>
    <t>BPC</t>
  </si>
  <si>
    <t xml:space="preserve">CLUB  </t>
  </si>
  <si>
    <t>Param 1</t>
  </si>
  <si>
    <t>Param 2</t>
  </si>
  <si>
    <t>Param 3</t>
  </si>
  <si>
    <t>Param 4</t>
  </si>
  <si>
    <t>Sheet "Parameters"</t>
  </si>
  <si>
    <t>Sheet "Boccia"</t>
  </si>
  <si>
    <t>BC1, BC2, BC3, BC4, BC5</t>
  </si>
  <si>
    <t>Team, Pair BC3, Pair BC4, Pair BC5</t>
  </si>
  <si>
    <t>Cel B3</t>
  </si>
  <si>
    <t>Kies uw taalcode</t>
  </si>
  <si>
    <t>Choisissez la code langue</t>
  </si>
  <si>
    <t>N</t>
  </si>
  <si>
    <t>320-0743319-78</t>
  </si>
  <si>
    <t>Beukenstraat 31</t>
  </si>
  <si>
    <t>3500 Hasselt</t>
  </si>
  <si>
    <t>Individueel</t>
  </si>
  <si>
    <t>Blok5</t>
  </si>
  <si>
    <t>Team &amp; pair</t>
  </si>
  <si>
    <t>Pair</t>
  </si>
  <si>
    <t>Memorial Rik Caes</t>
  </si>
  <si>
    <t>Ginette Michot</t>
  </si>
  <si>
    <t>AW</t>
  </si>
  <si>
    <t>Ronny Van Assche</t>
  </si>
  <si>
    <t>Controle klasses</t>
  </si>
  <si>
    <t>Zuiderlaan 13</t>
  </si>
  <si>
    <t>9000 Gent</t>
  </si>
  <si>
    <t>Huis van de Sport</t>
  </si>
  <si>
    <t>09 243 11  72</t>
  </si>
  <si>
    <t>068-2362723-24</t>
  </si>
  <si>
    <t>Somival</t>
  </si>
  <si>
    <t>880-4891331-56</t>
  </si>
  <si>
    <t>360-0941762-92</t>
  </si>
  <si>
    <t>733-0093841-72</t>
  </si>
  <si>
    <t>Antw Wheelblazers</t>
  </si>
  <si>
    <t>2100 Deurne</t>
  </si>
  <si>
    <t>LHF</t>
  </si>
  <si>
    <t>Johan De Laender</t>
  </si>
  <si>
    <t>Tuinwijkstraat 17</t>
  </si>
  <si>
    <t>9550 Herzele</t>
  </si>
  <si>
    <t>0486 44 08 05</t>
  </si>
  <si>
    <t>johan_de_laender@msn.com</t>
  </si>
  <si>
    <r>
      <t>N</t>
    </r>
    <r>
      <rPr>
        <sz val="10"/>
        <rFont val="Verdana"/>
        <family val="2"/>
      </rPr>
      <t xml:space="preserve">ederlans - </t>
    </r>
    <r>
      <rPr>
        <b/>
        <sz val="10"/>
        <rFont val="Verdana"/>
        <family val="2"/>
      </rPr>
      <t>F</t>
    </r>
    <r>
      <rPr>
        <sz val="10"/>
        <rFont val="Verdana"/>
        <family val="2"/>
      </rPr>
      <t>rans</t>
    </r>
  </si>
  <si>
    <t>ronnyvanassche@skynet.be</t>
  </si>
  <si>
    <t>Karel van den Oeverstraat 20</t>
  </si>
  <si>
    <t>2140 Borgerhout</t>
  </si>
  <si>
    <t>0485 73 21 37</t>
  </si>
  <si>
    <t>jodb@telenet.be</t>
  </si>
  <si>
    <t>bsa@sintgerardus.be</t>
  </si>
  <si>
    <t>0496 38 11 48</t>
  </si>
  <si>
    <t>Karin Verdonck</t>
  </si>
  <si>
    <t>Zamanstraat 74</t>
  </si>
  <si>
    <t>9160 Lokeren</t>
  </si>
  <si>
    <t>09 348 90 81</t>
  </si>
  <si>
    <t>edwig.lamberechts@pandora.be</t>
  </si>
  <si>
    <t xml:space="preserve">0477 49 98 04 </t>
  </si>
  <si>
    <t>caroline.desot@telenet.be</t>
  </si>
  <si>
    <t>Patrick Rawoe</t>
  </si>
  <si>
    <t>Corbletstrtaat 43</t>
  </si>
  <si>
    <t>03 322 58 53</t>
  </si>
  <si>
    <t>Patrick.Ra@telenet.be</t>
  </si>
  <si>
    <t>Parantee</t>
  </si>
  <si>
    <t>Parantee vzw</t>
  </si>
  <si>
    <t>info@parantee.be</t>
  </si>
  <si>
    <t>Boccia Gent</t>
  </si>
  <si>
    <t>Hide van de niet gebruikte sheets</t>
  </si>
  <si>
    <t>Gent</t>
  </si>
  <si>
    <t>09 243 11 78</t>
  </si>
  <si>
    <t>breedtesport@parantee.be</t>
  </si>
  <si>
    <t>p</t>
  </si>
  <si>
    <t>BC4, BC5 of NE</t>
  </si>
  <si>
    <t>x</t>
  </si>
  <si>
    <t>Organisatie</t>
  </si>
  <si>
    <t>in samenwerking met</t>
  </si>
  <si>
    <t>Gidos</t>
  </si>
  <si>
    <t>Gidos: BE41 4640 1107 3110</t>
  </si>
  <si>
    <t>Open Belgisch kampioenschap Team &amp; Pair 2023</t>
  </si>
  <si>
    <t>G-sport Vlaanderen</t>
  </si>
  <si>
    <t>bas.vandycke@gsportvlaanderen.be</t>
  </si>
  <si>
    <t>Paralympic Team Belgium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</si>
</sst>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"/>
    <numFmt numFmtId="165" formatCode="#,##0.00&quot; &quot;[$€-813];[Red]&quot;-&quot;#,##0.00&quot; &quot;[$€-813]"/>
  </numFmts>
  <fonts count="23">
    <font>
      <sz val="11"/>
      <name val="FuturaA Bk BT"/>
      <family val="2"/>
    </font>
    <font>
      <b/>
      <sz val="11"/>
      <name val="FuturaA Bk BT"/>
      <family val="2"/>
    </font>
    <font>
      <b/>
      <u/>
      <sz val="11"/>
      <name val="FuturaA Bk BT"/>
      <family val="2"/>
    </font>
    <font>
      <u/>
      <sz val="11"/>
      <color indexed="12"/>
      <name val="FuturaA Bk BT"/>
      <family val="2"/>
    </font>
    <font>
      <sz val="11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8"/>
      <name val="Verdana"/>
      <family val="2"/>
    </font>
    <font>
      <b/>
      <sz val="14"/>
      <name val="Verdana"/>
      <family val="2"/>
    </font>
    <font>
      <b/>
      <sz val="16"/>
      <color indexed="10"/>
      <name val="Verdana"/>
      <family val="2"/>
    </font>
    <font>
      <b/>
      <sz val="11"/>
      <name val="Verdana"/>
      <family val="2"/>
    </font>
    <font>
      <b/>
      <sz val="11"/>
      <color indexed="10"/>
      <name val="Verdana"/>
      <family val="2"/>
    </font>
    <font>
      <b/>
      <sz val="10"/>
      <color indexed="10"/>
      <name val="Verdana"/>
      <family val="2"/>
    </font>
    <font>
      <b/>
      <sz val="8"/>
      <name val="Verdana"/>
      <family val="2"/>
    </font>
    <font>
      <sz val="10"/>
      <color rgb="FF000080"/>
      <name val="Arial"/>
      <family val="2"/>
    </font>
    <font>
      <sz val="11"/>
      <color theme="1"/>
      <name val="Arial"/>
      <family val="2"/>
    </font>
    <font>
      <sz val="11"/>
      <color theme="1"/>
      <name val="FuturaA Bk BT"/>
    </font>
    <font>
      <u/>
      <sz val="11"/>
      <color rgb="FF0000FF"/>
      <name val="FuturaA Bk BT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Verdana"/>
      <family val="2"/>
    </font>
    <font>
      <b/>
      <strike/>
      <sz val="1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gray0625"/>
    </fill>
    <fill>
      <patternFill patternType="solid">
        <fgColor rgb="FF000000"/>
        <bgColor rgb="FF000000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thin">
        <color indexed="64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hair">
        <color indexed="64"/>
      </right>
      <top style="dashed">
        <color auto="1"/>
      </top>
      <bottom style="dashed">
        <color auto="1"/>
      </bottom>
      <diagonal/>
    </border>
  </borders>
  <cellStyleXfs count="10">
    <xf numFmtId="165" fontId="0" fillId="0" borderId="0"/>
    <xf numFmtId="165" fontId="3" fillId="0" borderId="0" applyNumberFormat="0" applyFill="0" applyBorder="0" applyAlignment="0" applyProtection="0">
      <alignment vertical="top"/>
      <protection locked="0"/>
    </xf>
    <xf numFmtId="165" fontId="16" fillId="0" borderId="0"/>
    <xf numFmtId="165" fontId="16" fillId="4" borderId="0"/>
    <xf numFmtId="165" fontId="18" fillId="0" borderId="0"/>
    <xf numFmtId="165" fontId="17" fillId="0" borderId="0"/>
    <xf numFmtId="165" fontId="19" fillId="0" borderId="0">
      <alignment horizontal="center"/>
    </xf>
    <xf numFmtId="165" fontId="19" fillId="0" borderId="0">
      <alignment horizontal="center" textRotation="90"/>
    </xf>
    <xf numFmtId="165" fontId="20" fillId="0" borderId="0"/>
    <xf numFmtId="165" fontId="20" fillId="0" borderId="0"/>
  </cellStyleXfs>
  <cellXfs count="142">
    <xf numFmtId="165" fontId="0" fillId="0" borderId="0" xfId="0"/>
    <xf numFmtId="165" fontId="2" fillId="0" borderId="0" xfId="0" applyFont="1"/>
    <xf numFmtId="165" fontId="0" fillId="0" borderId="1" xfId="0" applyBorder="1"/>
    <xf numFmtId="165" fontId="0" fillId="2" borderId="0" xfId="0" applyFill="1" applyAlignment="1" applyProtection="1">
      <alignment horizontal="center"/>
      <protection locked="0"/>
    </xf>
    <xf numFmtId="165" fontId="0" fillId="0" borderId="0" xfId="0" applyProtection="1">
      <protection hidden="1"/>
    </xf>
    <xf numFmtId="165" fontId="0" fillId="0" borderId="2" xfId="0" applyBorder="1" applyProtection="1">
      <protection hidden="1"/>
    </xf>
    <xf numFmtId="165" fontId="0" fillId="0" borderId="3" xfId="0" applyBorder="1" applyProtection="1">
      <protection hidden="1"/>
    </xf>
    <xf numFmtId="14" fontId="0" fillId="2" borderId="0" xfId="0" applyNumberFormat="1" applyFill="1" applyProtection="1">
      <protection locked="0"/>
    </xf>
    <xf numFmtId="165" fontId="2" fillId="0" borderId="0" xfId="0" applyFont="1" applyProtection="1">
      <protection hidden="1"/>
    </xf>
    <xf numFmtId="165" fontId="1" fillId="0" borderId="0" xfId="0" applyFont="1" applyProtection="1">
      <protection hidden="1"/>
    </xf>
    <xf numFmtId="165" fontId="0" fillId="0" borderId="0" xfId="0" quotePrefix="1" applyProtection="1">
      <protection hidden="1"/>
    </xf>
    <xf numFmtId="165" fontId="1" fillId="0" borderId="4" xfId="0" applyFont="1" applyBorder="1" applyAlignment="1" applyProtection="1">
      <alignment horizontal="centerContinuous"/>
      <protection hidden="1"/>
    </xf>
    <xf numFmtId="165" fontId="1" fillId="0" borderId="5" xfId="0" applyFont="1" applyBorder="1" applyAlignment="1" applyProtection="1">
      <alignment horizontal="centerContinuous"/>
      <protection hidden="1"/>
    </xf>
    <xf numFmtId="165" fontId="1" fillId="0" borderId="6" xfId="0" applyFont="1" applyBorder="1" applyAlignment="1" applyProtection="1">
      <alignment horizontal="centerContinuous"/>
      <protection hidden="1"/>
    </xf>
    <xf numFmtId="165" fontId="1" fillId="0" borderId="1" xfId="0" applyFont="1" applyBorder="1" applyAlignment="1" applyProtection="1">
      <alignment horizontal="center"/>
      <protection hidden="1"/>
    </xf>
    <xf numFmtId="165" fontId="1" fillId="0" borderId="0" xfId="0" applyFont="1" applyAlignment="1" applyProtection="1">
      <alignment horizontal="center"/>
      <protection hidden="1"/>
    </xf>
    <xf numFmtId="165" fontId="0" fillId="0" borderId="7" xfId="0" applyBorder="1" applyProtection="1">
      <protection hidden="1"/>
    </xf>
    <xf numFmtId="165" fontId="0" fillId="0" borderId="8" xfId="0" applyBorder="1" applyProtection="1">
      <protection hidden="1"/>
    </xf>
    <xf numFmtId="165" fontId="0" fillId="0" borderId="9" xfId="0" applyBorder="1" applyProtection="1">
      <protection hidden="1"/>
    </xf>
    <xf numFmtId="165" fontId="0" fillId="0" borderId="10" xfId="0" applyBorder="1" applyProtection="1">
      <protection hidden="1"/>
    </xf>
    <xf numFmtId="165" fontId="0" fillId="0" borderId="11" xfId="0" applyBorder="1" applyProtection="1">
      <protection hidden="1"/>
    </xf>
    <xf numFmtId="165" fontId="0" fillId="0" borderId="12" xfId="0" applyBorder="1" applyProtection="1">
      <protection hidden="1"/>
    </xf>
    <xf numFmtId="165" fontId="0" fillId="0" borderId="13" xfId="0" applyBorder="1" applyProtection="1">
      <protection hidden="1"/>
    </xf>
    <xf numFmtId="165" fontId="0" fillId="0" borderId="14" xfId="0" applyBorder="1" applyProtection="1">
      <protection hidden="1"/>
    </xf>
    <xf numFmtId="165" fontId="0" fillId="0" borderId="15" xfId="0" applyBorder="1" applyProtection="1">
      <protection hidden="1"/>
    </xf>
    <xf numFmtId="165" fontId="0" fillId="0" borderId="0" xfId="0" applyAlignment="1" applyProtection="1">
      <alignment horizontal="center"/>
      <protection hidden="1"/>
    </xf>
    <xf numFmtId="165" fontId="1" fillId="0" borderId="1" xfId="0" applyFont="1" applyBorder="1" applyAlignment="1" applyProtection="1">
      <alignment horizontal="centerContinuous"/>
      <protection hidden="1"/>
    </xf>
    <xf numFmtId="165" fontId="0" fillId="0" borderId="1" xfId="0" applyBorder="1" applyProtection="1">
      <protection hidden="1"/>
    </xf>
    <xf numFmtId="165" fontId="0" fillId="0" borderId="5" xfId="0" applyBorder="1" applyAlignment="1" applyProtection="1">
      <alignment horizontal="centerContinuous"/>
      <protection hidden="1"/>
    </xf>
    <xf numFmtId="165" fontId="1" fillId="0" borderId="0" xfId="0" applyFont="1"/>
    <xf numFmtId="165" fontId="0" fillId="0" borderId="11" xfId="0" quotePrefix="1" applyBorder="1" applyAlignment="1" applyProtection="1">
      <alignment horizontal="left"/>
      <protection hidden="1"/>
    </xf>
    <xf numFmtId="165" fontId="3" fillId="0" borderId="11" xfId="1" applyBorder="1" applyAlignment="1" applyProtection="1">
      <protection hidden="1"/>
    </xf>
    <xf numFmtId="165" fontId="4" fillId="0" borderId="0" xfId="0" applyFont="1" applyProtection="1">
      <protection hidden="1"/>
    </xf>
    <xf numFmtId="165" fontId="4" fillId="0" borderId="0" xfId="0" applyFont="1"/>
    <xf numFmtId="165" fontId="5" fillId="0" borderId="0" xfId="0" applyFont="1" applyProtection="1">
      <protection hidden="1"/>
    </xf>
    <xf numFmtId="165" fontId="6" fillId="0" borderId="0" xfId="0" applyFont="1" applyProtection="1">
      <protection hidden="1"/>
    </xf>
    <xf numFmtId="165" fontId="6" fillId="0" borderId="0" xfId="0" applyFont="1"/>
    <xf numFmtId="165" fontId="7" fillId="0" borderId="0" xfId="0" applyFont="1" applyProtection="1">
      <protection hidden="1"/>
    </xf>
    <xf numFmtId="165" fontId="8" fillId="0" borderId="0" xfId="0" applyFont="1" applyAlignment="1" applyProtection="1">
      <alignment horizontal="center"/>
      <protection hidden="1"/>
    </xf>
    <xf numFmtId="165" fontId="9" fillId="0" borderId="0" xfId="0" applyFont="1" applyProtection="1">
      <protection hidden="1"/>
    </xf>
    <xf numFmtId="165" fontId="10" fillId="0" borderId="0" xfId="0" applyFont="1" applyProtection="1">
      <protection hidden="1"/>
    </xf>
    <xf numFmtId="165" fontId="4" fillId="0" borderId="13" xfId="0" applyFont="1" applyBorder="1"/>
    <xf numFmtId="165" fontId="4" fillId="0" borderId="3" xfId="0" applyFont="1" applyBorder="1" applyProtection="1">
      <protection hidden="1"/>
    </xf>
    <xf numFmtId="165" fontId="11" fillId="0" borderId="0" xfId="0" applyFont="1" applyAlignment="1" applyProtection="1">
      <alignment horizontal="center"/>
      <protection hidden="1"/>
    </xf>
    <xf numFmtId="165" fontId="4" fillId="0" borderId="0" xfId="0" applyFont="1" applyAlignment="1" applyProtection="1">
      <alignment horizontal="centerContinuous"/>
      <protection hidden="1"/>
    </xf>
    <xf numFmtId="165" fontId="4" fillId="0" borderId="0" xfId="0" applyFont="1" applyAlignment="1" applyProtection="1">
      <alignment horizontal="right"/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165" fontId="4" fillId="0" borderId="10" xfId="0" applyFont="1" applyBorder="1" applyAlignment="1" applyProtection="1">
      <alignment horizontal="right" vertical="center"/>
      <protection hidden="1"/>
    </xf>
    <xf numFmtId="165" fontId="4" fillId="0" borderId="7" xfId="0" applyFont="1" applyBorder="1" applyAlignment="1" applyProtection="1">
      <alignment vertical="center"/>
      <protection locked="0" hidden="1"/>
    </xf>
    <xf numFmtId="165" fontId="4" fillId="0" borderId="5" xfId="0" applyFont="1" applyBorder="1" applyProtection="1">
      <protection hidden="1"/>
    </xf>
    <xf numFmtId="165" fontId="4" fillId="0" borderId="10" xfId="0" applyFont="1" applyBorder="1" applyAlignment="1" applyProtection="1">
      <alignment horizontal="right"/>
      <protection hidden="1"/>
    </xf>
    <xf numFmtId="165" fontId="4" fillId="0" borderId="4" xfId="0" applyFont="1" applyBorder="1" applyProtection="1">
      <protection locked="0" hidden="1"/>
    </xf>
    <xf numFmtId="165" fontId="11" fillId="0" borderId="7" xfId="0" applyFont="1" applyBorder="1" applyAlignment="1">
      <alignment horizontal="center"/>
    </xf>
    <xf numFmtId="165" fontId="11" fillId="0" borderId="8" xfId="0" applyFont="1" applyBorder="1" applyAlignment="1">
      <alignment horizontal="center"/>
    </xf>
    <xf numFmtId="165" fontId="11" fillId="0" borderId="9" xfId="0" applyFont="1" applyBorder="1" applyAlignment="1">
      <alignment horizontal="center"/>
    </xf>
    <xf numFmtId="165" fontId="11" fillId="0" borderId="4" xfId="0" applyFont="1" applyBorder="1" applyAlignment="1">
      <alignment horizontal="centerContinuous"/>
    </xf>
    <xf numFmtId="165" fontId="11" fillId="0" borderId="5" xfId="0" applyFont="1" applyBorder="1" applyAlignment="1">
      <alignment horizontal="centerContinuous"/>
    </xf>
    <xf numFmtId="165" fontId="11" fillId="0" borderId="12" xfId="0" applyFont="1" applyBorder="1" applyAlignment="1">
      <alignment horizontal="center"/>
    </xf>
    <xf numFmtId="165" fontId="11" fillId="0" borderId="14" xfId="0" applyFont="1" applyBorder="1" applyAlignment="1">
      <alignment horizontal="center"/>
    </xf>
    <xf numFmtId="165" fontId="11" fillId="0" borderId="15" xfId="0" applyFont="1" applyBorder="1" applyAlignment="1">
      <alignment horizontal="center"/>
    </xf>
    <xf numFmtId="165" fontId="11" fillId="0" borderId="1" xfId="0" applyFont="1" applyBorder="1" applyAlignment="1">
      <alignment horizontal="center"/>
    </xf>
    <xf numFmtId="165" fontId="4" fillId="0" borderId="18" xfId="0" applyFont="1" applyBorder="1" applyProtection="1">
      <protection locked="0"/>
    </xf>
    <xf numFmtId="165" fontId="4" fillId="0" borderId="19" xfId="0" applyFont="1" applyBorder="1"/>
    <xf numFmtId="165" fontId="11" fillId="0" borderId="20" xfId="0" applyFont="1" applyBorder="1" applyAlignment="1">
      <alignment horizontal="center"/>
    </xf>
    <xf numFmtId="165" fontId="11" fillId="0" borderId="20" xfId="0" applyFont="1" applyBorder="1" applyAlignment="1" applyProtection="1">
      <alignment horizontal="center"/>
      <protection hidden="1"/>
    </xf>
    <xf numFmtId="165" fontId="4" fillId="0" borderId="21" xfId="0" applyFont="1" applyBorder="1" applyProtection="1">
      <protection locked="0"/>
    </xf>
    <xf numFmtId="165" fontId="4" fillId="0" borderId="22" xfId="0" applyFont="1" applyBorder="1"/>
    <xf numFmtId="165" fontId="12" fillId="0" borderId="23" xfId="0" applyFont="1" applyBorder="1" applyAlignment="1" applyProtection="1">
      <alignment horizontal="right"/>
      <protection hidden="1"/>
    </xf>
    <xf numFmtId="165" fontId="11" fillId="0" borderId="23" xfId="0" applyFont="1" applyBorder="1" applyAlignment="1" applyProtection="1">
      <alignment horizontal="center"/>
      <protection locked="0"/>
    </xf>
    <xf numFmtId="165" fontId="4" fillId="0" borderId="24" xfId="0" applyFont="1" applyBorder="1" applyProtection="1">
      <protection locked="0"/>
    </xf>
    <xf numFmtId="165" fontId="4" fillId="0" borderId="25" xfId="0" applyFont="1" applyBorder="1"/>
    <xf numFmtId="165" fontId="12" fillId="0" borderId="26" xfId="0" applyFont="1" applyBorder="1" applyAlignment="1" applyProtection="1">
      <alignment horizontal="right"/>
      <protection hidden="1"/>
    </xf>
    <xf numFmtId="165" fontId="11" fillId="0" borderId="26" xfId="0" applyFont="1" applyBorder="1" applyAlignment="1" applyProtection="1">
      <alignment horizontal="center"/>
      <protection locked="0"/>
    </xf>
    <xf numFmtId="165" fontId="6" fillId="0" borderId="7" xfId="0" applyFont="1" applyBorder="1" applyAlignment="1" applyProtection="1">
      <alignment horizontal="right"/>
      <protection hidden="1"/>
    </xf>
    <xf numFmtId="165" fontId="7" fillId="0" borderId="2" xfId="0" applyFont="1" applyBorder="1" applyAlignment="1" applyProtection="1">
      <alignment horizontal="center"/>
      <protection hidden="1"/>
    </xf>
    <xf numFmtId="165" fontId="6" fillId="0" borderId="3" xfId="0" applyFont="1" applyBorder="1" applyProtection="1">
      <protection hidden="1"/>
    </xf>
    <xf numFmtId="165" fontId="6" fillId="0" borderId="3" xfId="0" applyFont="1" applyBorder="1" applyAlignment="1" applyProtection="1">
      <alignment horizontal="right"/>
      <protection hidden="1"/>
    </xf>
    <xf numFmtId="165" fontId="7" fillId="0" borderId="0" xfId="0" applyFont="1" applyAlignment="1" applyProtection="1">
      <alignment horizontal="center"/>
      <protection hidden="1"/>
    </xf>
    <xf numFmtId="165" fontId="6" fillId="0" borderId="0" xfId="0" applyFont="1" applyAlignment="1" applyProtection="1">
      <alignment horizontal="centerContinuous"/>
      <protection hidden="1"/>
    </xf>
    <xf numFmtId="165" fontId="6" fillId="0" borderId="12" xfId="0" applyFont="1" applyBorder="1" applyAlignment="1" applyProtection="1">
      <alignment horizontal="right"/>
      <protection hidden="1"/>
    </xf>
    <xf numFmtId="165" fontId="7" fillId="0" borderId="13" xfId="0" applyFont="1" applyBorder="1" applyAlignment="1" applyProtection="1">
      <alignment horizontal="center"/>
      <protection hidden="1"/>
    </xf>
    <xf numFmtId="165" fontId="6" fillId="0" borderId="0" xfId="0" applyFont="1" applyAlignment="1" applyProtection="1">
      <alignment horizontal="right"/>
      <protection hidden="1"/>
    </xf>
    <xf numFmtId="164" fontId="6" fillId="0" borderId="0" xfId="0" applyNumberFormat="1" applyFont="1" applyAlignment="1" applyProtection="1">
      <alignment horizontal="center"/>
      <protection hidden="1"/>
    </xf>
    <xf numFmtId="165" fontId="7" fillId="0" borderId="1" xfId="0" applyFont="1" applyBorder="1" applyAlignment="1" applyProtection="1">
      <alignment horizontal="center"/>
      <protection hidden="1"/>
    </xf>
    <xf numFmtId="165" fontId="6" fillId="0" borderId="10" xfId="0" applyFont="1" applyBorder="1" applyAlignment="1" applyProtection="1">
      <alignment horizontal="right" vertical="center"/>
      <protection hidden="1"/>
    </xf>
    <xf numFmtId="165" fontId="6" fillId="0" borderId="7" xfId="0" applyFont="1" applyBorder="1" applyAlignment="1" applyProtection="1">
      <alignment vertical="center"/>
      <protection locked="0" hidden="1"/>
    </xf>
    <xf numFmtId="165" fontId="6" fillId="0" borderId="5" xfId="0" applyFont="1" applyBorder="1" applyProtection="1">
      <protection hidden="1"/>
    </xf>
    <xf numFmtId="165" fontId="6" fillId="0" borderId="10" xfId="0" applyFont="1" applyBorder="1" applyAlignment="1" applyProtection="1">
      <alignment horizontal="right"/>
      <protection hidden="1"/>
    </xf>
    <xf numFmtId="165" fontId="6" fillId="0" borderId="4" xfId="0" applyFont="1" applyBorder="1" applyProtection="1">
      <protection locked="0" hidden="1"/>
    </xf>
    <xf numFmtId="164" fontId="6" fillId="0" borderId="16" xfId="0" applyNumberFormat="1" applyFont="1" applyBorder="1" applyAlignment="1" applyProtection="1">
      <alignment horizontal="centerContinuous"/>
      <protection hidden="1"/>
    </xf>
    <xf numFmtId="165" fontId="6" fillId="0" borderId="17" xfId="0" applyFont="1" applyBorder="1" applyAlignment="1">
      <alignment horizontal="centerContinuous"/>
    </xf>
    <xf numFmtId="165" fontId="6" fillId="0" borderId="12" xfId="0" applyFont="1" applyBorder="1" applyProtection="1">
      <protection locked="0" hidden="1"/>
    </xf>
    <xf numFmtId="165" fontId="7" fillId="0" borderId="4" xfId="0" applyFont="1" applyBorder="1" applyAlignment="1" applyProtection="1">
      <alignment horizontal="center"/>
      <protection hidden="1"/>
    </xf>
    <xf numFmtId="165" fontId="7" fillId="0" borderId="5" xfId="0" applyFont="1" applyBorder="1" applyAlignment="1">
      <alignment horizontal="center"/>
    </xf>
    <xf numFmtId="165" fontId="7" fillId="0" borderId="1" xfId="0" applyFont="1" applyBorder="1" applyAlignment="1">
      <alignment horizontal="center"/>
    </xf>
    <xf numFmtId="165" fontId="6" fillId="0" borderId="18" xfId="0" applyFont="1" applyBorder="1" applyProtection="1">
      <protection locked="0"/>
    </xf>
    <xf numFmtId="165" fontId="6" fillId="0" borderId="19" xfId="0" applyFont="1" applyBorder="1"/>
    <xf numFmtId="165" fontId="7" fillId="0" borderId="20" xfId="0" applyFont="1" applyBorder="1" applyAlignment="1">
      <alignment horizontal="center"/>
    </xf>
    <xf numFmtId="165" fontId="7" fillId="0" borderId="20" xfId="0" applyFont="1" applyBorder="1" applyAlignment="1" applyProtection="1">
      <alignment horizontal="center"/>
      <protection hidden="1"/>
    </xf>
    <xf numFmtId="165" fontId="6" fillId="0" borderId="21" xfId="0" applyFont="1" applyBorder="1" applyProtection="1">
      <protection locked="0"/>
    </xf>
    <xf numFmtId="165" fontId="6" fillId="0" borderId="22" xfId="0" applyFont="1" applyBorder="1"/>
    <xf numFmtId="165" fontId="13" fillId="0" borderId="23" xfId="0" applyFont="1" applyBorder="1" applyProtection="1">
      <protection hidden="1"/>
    </xf>
    <xf numFmtId="165" fontId="7" fillId="0" borderId="23" xfId="0" applyFont="1" applyBorder="1" applyAlignment="1" applyProtection="1">
      <alignment horizontal="center"/>
      <protection locked="0"/>
    </xf>
    <xf numFmtId="165" fontId="6" fillId="0" borderId="24" xfId="0" applyFont="1" applyBorder="1" applyProtection="1">
      <protection locked="0"/>
    </xf>
    <xf numFmtId="165" fontId="6" fillId="0" borderId="25" xfId="0" applyFont="1" applyBorder="1"/>
    <xf numFmtId="165" fontId="7" fillId="0" borderId="26" xfId="0" applyFont="1" applyBorder="1" applyAlignment="1" applyProtection="1">
      <alignment horizontal="center"/>
      <protection locked="0"/>
    </xf>
    <xf numFmtId="165" fontId="14" fillId="0" borderId="0" xfId="0" applyFont="1" applyProtection="1">
      <protection hidden="1"/>
    </xf>
    <xf numFmtId="165" fontId="7" fillId="3" borderId="20" xfId="0" applyFont="1" applyFill="1" applyBorder="1" applyAlignment="1" applyProtection="1">
      <alignment horizontal="center"/>
      <protection hidden="1"/>
    </xf>
    <xf numFmtId="165" fontId="7" fillId="3" borderId="23" xfId="0" applyFont="1" applyFill="1" applyBorder="1" applyAlignment="1" applyProtection="1">
      <alignment horizontal="center"/>
      <protection locked="0"/>
    </xf>
    <xf numFmtId="165" fontId="7" fillId="3" borderId="26" xfId="0" applyFont="1" applyFill="1" applyBorder="1" applyAlignment="1" applyProtection="1">
      <alignment horizontal="center"/>
      <protection locked="0"/>
    </xf>
    <xf numFmtId="165" fontId="0" fillId="0" borderId="15" xfId="0" quotePrefix="1" applyBorder="1" applyAlignment="1" applyProtection="1">
      <alignment horizontal="left"/>
      <protection hidden="1"/>
    </xf>
    <xf numFmtId="165" fontId="0" fillId="0" borderId="9" xfId="0" quotePrefix="1" applyBorder="1" applyAlignment="1" applyProtection="1">
      <alignment horizontal="left"/>
      <protection hidden="1"/>
    </xf>
    <xf numFmtId="165" fontId="15" fillId="0" borderId="0" xfId="0" applyFont="1"/>
    <xf numFmtId="165" fontId="15" fillId="0" borderId="11" xfId="0" applyFont="1" applyBorder="1"/>
    <xf numFmtId="165" fontId="6" fillId="0" borderId="8" xfId="0" applyFont="1" applyBorder="1" applyProtection="1">
      <protection hidden="1"/>
    </xf>
    <xf numFmtId="165" fontId="6" fillId="0" borderId="10" xfId="0" applyFont="1" applyBorder="1" applyAlignment="1" applyProtection="1">
      <alignment horizontal="centerContinuous"/>
      <protection hidden="1"/>
    </xf>
    <xf numFmtId="165" fontId="6" fillId="0" borderId="14" xfId="0" applyFont="1" applyBorder="1" applyAlignment="1" applyProtection="1">
      <alignment horizontal="centerContinuous"/>
      <protection hidden="1"/>
    </xf>
    <xf numFmtId="165" fontId="0" fillId="0" borderId="0" xfId="0" quotePrefix="1" applyAlignment="1" applyProtection="1">
      <alignment horizontal="left"/>
      <protection hidden="1"/>
    </xf>
    <xf numFmtId="165" fontId="3" fillId="0" borderId="0" xfId="1" applyAlignment="1" applyProtection="1">
      <alignment horizontal="left"/>
      <protection hidden="1"/>
    </xf>
    <xf numFmtId="165" fontId="21" fillId="0" borderId="0" xfId="5" applyFont="1" applyProtection="1">
      <protection hidden="1"/>
    </xf>
    <xf numFmtId="165" fontId="3" fillId="0" borderId="0" xfId="1" applyAlignment="1" applyProtection="1">
      <protection hidden="1"/>
    </xf>
    <xf numFmtId="165" fontId="21" fillId="0" borderId="0" xfId="0" applyFont="1" applyProtection="1">
      <protection hidden="1"/>
    </xf>
    <xf numFmtId="165" fontId="11" fillId="5" borderId="23" xfId="0" applyFont="1" applyFill="1" applyBorder="1" applyAlignment="1" applyProtection="1">
      <alignment horizontal="center"/>
      <protection locked="0"/>
    </xf>
    <xf numFmtId="165" fontId="22" fillId="5" borderId="9" xfId="0" applyFont="1" applyFill="1" applyBorder="1" applyAlignment="1">
      <alignment horizontal="center"/>
    </xf>
    <xf numFmtId="165" fontId="22" fillId="5" borderId="15" xfId="0" applyFont="1" applyFill="1" applyBorder="1" applyAlignment="1">
      <alignment horizontal="center"/>
    </xf>
    <xf numFmtId="165" fontId="11" fillId="5" borderId="20" xfId="0" applyFont="1" applyFill="1" applyBorder="1" applyAlignment="1" applyProtection="1">
      <alignment horizontal="center"/>
      <protection hidden="1"/>
    </xf>
    <xf numFmtId="165" fontId="11" fillId="5" borderId="26" xfId="0" applyFont="1" applyFill="1" applyBorder="1" applyAlignment="1" applyProtection="1">
      <alignment horizontal="center"/>
      <protection locked="0"/>
    </xf>
    <xf numFmtId="165" fontId="11" fillId="0" borderId="18" xfId="0" applyFont="1" applyBorder="1" applyAlignment="1" applyProtection="1">
      <alignment horizontal="center"/>
      <protection hidden="1"/>
    </xf>
    <xf numFmtId="165" fontId="11" fillId="0" borderId="24" xfId="0" applyFont="1" applyBorder="1" applyAlignment="1" applyProtection="1">
      <alignment horizontal="center"/>
      <protection locked="0"/>
    </xf>
    <xf numFmtId="165" fontId="11" fillId="0" borderId="21" xfId="0" applyFont="1" applyBorder="1" applyAlignment="1" applyProtection="1">
      <alignment horizontal="center"/>
      <protection locked="0"/>
    </xf>
    <xf numFmtId="165" fontId="11" fillId="0" borderId="27" xfId="0" applyFont="1" applyBorder="1" applyAlignment="1" applyProtection="1">
      <alignment horizontal="center"/>
      <protection hidden="1"/>
    </xf>
    <xf numFmtId="165" fontId="11" fillId="0" borderId="28" xfId="0" applyFont="1" applyBorder="1" applyAlignment="1" applyProtection="1">
      <alignment horizontal="center"/>
      <protection locked="0"/>
    </xf>
    <xf numFmtId="165" fontId="11" fillId="0" borderId="29" xfId="0" applyFont="1" applyBorder="1" applyAlignment="1" applyProtection="1">
      <alignment horizontal="center"/>
      <protection locked="0"/>
    </xf>
    <xf numFmtId="164" fontId="4" fillId="0" borderId="30" xfId="0" applyNumberFormat="1" applyFont="1" applyBorder="1" applyAlignment="1" applyProtection="1">
      <alignment horizontal="center"/>
      <protection hidden="1"/>
    </xf>
    <xf numFmtId="165" fontId="3" fillId="0" borderId="0" xfId="1" applyAlignment="1" applyProtection="1">
      <alignment wrapText="1"/>
      <protection hidden="1"/>
    </xf>
    <xf numFmtId="165" fontId="4" fillId="0" borderId="7" xfId="0" applyFont="1" applyBorder="1" applyAlignment="1" applyProtection="1">
      <alignment horizontal="right"/>
      <protection hidden="1"/>
    </xf>
    <xf numFmtId="165" fontId="11" fillId="0" borderId="2" xfId="0" applyFont="1" applyBorder="1" applyAlignment="1" applyProtection="1">
      <alignment horizontal="center"/>
      <protection hidden="1"/>
    </xf>
    <xf numFmtId="165" fontId="4" fillId="0" borderId="3" xfId="0" applyFont="1" applyBorder="1" applyAlignment="1" applyProtection="1">
      <alignment horizontal="right"/>
      <protection hidden="1"/>
    </xf>
    <xf numFmtId="165" fontId="4" fillId="0" borderId="8" xfId="0" applyFont="1" applyBorder="1" applyProtection="1">
      <protection hidden="1"/>
    </xf>
    <xf numFmtId="165" fontId="4" fillId="0" borderId="10" xfId="0" applyFont="1" applyBorder="1" applyAlignment="1" applyProtection="1">
      <alignment horizontal="centerContinuous"/>
      <protection hidden="1"/>
    </xf>
    <xf numFmtId="165" fontId="4" fillId="0" borderId="14" xfId="0" applyFont="1" applyBorder="1" applyAlignment="1" applyProtection="1">
      <alignment horizontal="centerContinuous"/>
      <protection hidden="1"/>
    </xf>
    <xf numFmtId="165" fontId="6" fillId="6" borderId="0" xfId="0" applyFont="1" applyFill="1"/>
  </cellXfs>
  <cellStyles count="10">
    <cellStyle name="ConditionalStyle_1" xfId="3" xr:uid="{00000000-0005-0000-0000-000000000000}"/>
    <cellStyle name="Excel Built-in Hyperlink" xfId="4" xr:uid="{00000000-0005-0000-0000-000001000000}"/>
    <cellStyle name="Excel Built-in Normal" xfId="5" xr:uid="{00000000-0005-0000-0000-000002000000}"/>
    <cellStyle name="Heading" xfId="6" xr:uid="{00000000-0005-0000-0000-000003000000}"/>
    <cellStyle name="Heading1" xfId="7" xr:uid="{00000000-0005-0000-0000-000004000000}"/>
    <cellStyle name="Lien hypertexte" xfId="1" builtinId="8"/>
    <cellStyle name="Normal" xfId="0" builtinId="0"/>
    <cellStyle name="Result" xfId="8" xr:uid="{00000000-0005-0000-0000-000006000000}"/>
    <cellStyle name="Result2" xfId="9" xr:uid="{00000000-0005-0000-0000-000007000000}"/>
    <cellStyle name="Standaard 2" xfId="2" xr:uid="{00000000-0005-0000-0000-000009000000}"/>
  </cellStyles>
  <dxfs count="10"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  <dxf>
      <font>
        <condense val="0"/>
        <extend val="0"/>
        <color indexed="8"/>
      </font>
      <fill>
        <patternFill>
          <bgColor indexed="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171860</xdr:colOff>
      <xdr:row>0</xdr:row>
      <xdr:rowOff>66675</xdr:rowOff>
    </xdr:from>
    <xdr:to>
      <xdr:col>8</xdr:col>
      <xdr:colOff>191321</xdr:colOff>
      <xdr:row>6</xdr:row>
      <xdr:rowOff>133350</xdr:rowOff>
    </xdr:to>
    <xdr:pic>
      <xdr:nvPicPr>
        <xdr:cNvPr id="1025" name="Picture 1" descr="Logo Belgian Paralympic Committee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39310" y="66675"/>
          <a:ext cx="1200561" cy="13906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200025</xdr:colOff>
      <xdr:row>0</xdr:row>
      <xdr:rowOff>152400</xdr:rowOff>
    </xdr:from>
    <xdr:to>
      <xdr:col>6</xdr:col>
      <xdr:colOff>314325</xdr:colOff>
      <xdr:row>6</xdr:row>
      <xdr:rowOff>104775</xdr:rowOff>
    </xdr:to>
    <xdr:pic>
      <xdr:nvPicPr>
        <xdr:cNvPr id="1086" name="Picture 6" descr="D:\BUdir1\IE\Logo\LHF.jpg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76925" y="152400"/>
          <a:ext cx="704850" cy="1276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0</xdr:row>
      <xdr:rowOff>209550</xdr:rowOff>
    </xdr:from>
    <xdr:to>
      <xdr:col>5</xdr:col>
      <xdr:colOff>238125</xdr:colOff>
      <xdr:row>6</xdr:row>
      <xdr:rowOff>47625</xdr:rowOff>
    </xdr:to>
    <xdr:pic>
      <xdr:nvPicPr>
        <xdr:cNvPr id="1087" name="Afbeelding 1" descr="cid:image001.png@01CD3F4D.7CCF6250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572000" y="209550"/>
          <a:ext cx="1343025" cy="1162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953060</xdr:colOff>
      <xdr:row>2</xdr:row>
      <xdr:rowOff>104214</xdr:rowOff>
    </xdr:from>
    <xdr:to>
      <xdr:col>6</xdr:col>
      <xdr:colOff>20171</xdr:colOff>
      <xdr:row>5</xdr:row>
      <xdr:rowOff>135255</xdr:rowOff>
    </xdr:to>
    <xdr:pic>
      <xdr:nvPicPr>
        <xdr:cNvPr id="3" name="Afbeelding 1">
          <a:extLst>
            <a:ext uri="{FF2B5EF4-FFF2-40B4-BE49-F238E27FC236}">
              <a16:creationId xmlns:a16="http://schemas.microsoft.com/office/drawing/2014/main" id="{4C50A880-429D-4A58-AE32-8093655F7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833"/>
        <a:stretch>
          <a:fillRect/>
        </a:stretch>
      </xdr:blipFill>
      <xdr:spPr bwMode="auto">
        <a:xfrm>
          <a:off x="6538072" y="606238"/>
          <a:ext cx="4381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363071</xdr:colOff>
      <xdr:row>2</xdr:row>
      <xdr:rowOff>8964</xdr:rowOff>
    </xdr:from>
    <xdr:to>
      <xdr:col>7</xdr:col>
      <xdr:colOff>151840</xdr:colOff>
      <xdr:row>6</xdr:row>
      <xdr:rowOff>39781</xdr:rowOff>
    </xdr:to>
    <xdr:pic>
      <xdr:nvPicPr>
        <xdr:cNvPr id="5" name="Afbeelding 6">
          <a:extLst>
            <a:ext uri="{FF2B5EF4-FFF2-40B4-BE49-F238E27FC236}">
              <a16:creationId xmlns:a16="http://schemas.microsoft.com/office/drawing/2014/main" id="{CBD23495-58A3-454D-87E0-75A48DF1F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8647" y="510988"/>
          <a:ext cx="3714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100853</xdr:colOff>
      <xdr:row>1</xdr:row>
      <xdr:rowOff>78441</xdr:rowOff>
    </xdr:from>
    <xdr:to>
      <xdr:col>4</xdr:col>
      <xdr:colOff>1143724</xdr:colOff>
      <xdr:row>6</xdr:row>
      <xdr:rowOff>130773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B23A872A-38D8-4041-B479-A14EA31E9D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29799" r="-20325"/>
        <a:stretch/>
      </xdr:blipFill>
      <xdr:spPr bwMode="auto">
        <a:xfrm>
          <a:off x="5098677" y="369794"/>
          <a:ext cx="1636783" cy="10420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as\Desktop\20230422-23_G-sport%20Vlaanderen_BOC_BK_I_Inschrijving.xls" TargetMode="External"/><Relationship Id="rId1" Type="http://schemas.openxmlformats.org/officeDocument/2006/relationships/externalLinkPath" Target="file:///C:\Users\Bas\Desktop\20230422-23_G-sport%20Vlaanderen_BOC_BK_I_Inschrijv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vidueel"/>
      <sheetName val="Team &amp; pair"/>
      <sheetName val="Parameters"/>
      <sheetName val="Werkwijze"/>
      <sheetName val="Controle"/>
    </sheetNames>
    <sheetDataSet>
      <sheetData sheetId="0"/>
      <sheetData sheetId="1"/>
      <sheetData sheetId="2">
        <row r="3">
          <cell r="B3" t="str">
            <v>N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as.vandycke@gsportvlaanderen.b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reedtesport@parantee.be" TargetMode="External"/><Relationship Id="rId2" Type="http://schemas.openxmlformats.org/officeDocument/2006/relationships/hyperlink" Target="mailto:caroline.desot@telenet.be" TargetMode="External"/><Relationship Id="rId1" Type="http://schemas.openxmlformats.org/officeDocument/2006/relationships/hyperlink" Target="mailto:johan_de_laender@ms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51"/>
  <sheetViews>
    <sheetView showGridLines="0" showZeros="0" workbookViewId="0">
      <selection activeCell="K11" sqref="K11"/>
    </sheetView>
  </sheetViews>
  <sheetFormatPr baseColWidth="10" defaultColWidth="8.625" defaultRowHeight="14.25"/>
  <cols>
    <col min="1" max="1" width="35.5" customWidth="1"/>
    <col min="2" max="2" width="15" customWidth="1"/>
    <col min="3" max="3" width="8.5" bestFit="1" customWidth="1"/>
    <col min="4" max="8" width="7.75" customWidth="1"/>
  </cols>
  <sheetData>
    <row r="1" spans="1:8" ht="22.5">
      <c r="A1" s="38" t="s">
        <v>0</v>
      </c>
      <c r="B1" s="38"/>
      <c r="C1" s="32"/>
      <c r="D1" s="32"/>
      <c r="E1" s="32"/>
      <c r="F1" s="32"/>
      <c r="G1" s="32"/>
      <c r="H1" s="32"/>
    </row>
    <row r="2" spans="1:8" ht="18">
      <c r="A2" s="39" t="str">
        <f>IF(Parameters!B3="N",Parameters!C5&amp;" "&amp;Parameters!C6&amp;" "&amp;Parameters!C8&amp;" "&amp;Parameters!C7,Parameters!C8&amp;" "&amp;Parameters!C6&amp;" "&amp;Parameters!C5&amp;" "&amp;Parameters!C7)&amp;"  "&amp;Parameters!B9</f>
        <v>Open Belgisch kampioenschap team &amp; pair  2013</v>
      </c>
      <c r="B2" s="32"/>
      <c r="C2" s="33"/>
      <c r="D2" s="33"/>
      <c r="E2" s="32"/>
      <c r="F2" s="32"/>
      <c r="G2" s="32"/>
      <c r="H2" s="32"/>
    </row>
    <row r="3" spans="1:8" ht="20.25" thickBot="1">
      <c r="A3" s="40" t="str">
        <f>IF(Controle!C13&gt;0,"Graag één referee per vier atleten","")</f>
        <v/>
      </c>
      <c r="B3" s="32"/>
      <c r="C3" s="41"/>
      <c r="D3" s="33"/>
      <c r="E3" s="32"/>
      <c r="F3" s="32"/>
      <c r="G3" s="32"/>
      <c r="H3" s="32"/>
    </row>
    <row r="4" spans="1:8">
      <c r="A4" s="73" t="str">
        <f>IF(Parameters!$B$3="N","Organisatie",IF(Parameters!$B$3="F","Organisation","FOUT"))</f>
        <v>Organisatie</v>
      </c>
      <c r="B4" s="74" t="str">
        <f>Parameters!$C$4</f>
        <v>MGJ</v>
      </c>
      <c r="C4" s="114"/>
      <c r="D4" s="35"/>
      <c r="F4" s="35"/>
      <c r="G4" s="35"/>
    </row>
    <row r="5" spans="1:8">
      <c r="A5" s="76" t="str">
        <f>IF(Parameters!$B$3="N","in samenwerking met",IF(Parameters!$B$3="F","en collaboration avec","FOUT"))</f>
        <v>in samenwerking met</v>
      </c>
      <c r="B5" s="77" t="str">
        <f>IF(VLOOKUP(Parameters!$B$4,club,1)=Parameters!$B$4,VLOOKUP(Parameters!$B$4,club,3),"Maak uw keuze")</f>
        <v>Parantee</v>
      </c>
      <c r="C5" s="115"/>
      <c r="D5" s="78"/>
      <c r="E5" s="78"/>
      <c r="F5" s="35"/>
      <c r="G5" s="78"/>
      <c r="H5" s="35"/>
    </row>
    <row r="6" spans="1:8" ht="15" thickBot="1">
      <c r="A6" s="79" t="str">
        <f>IF(Parameters!$B$3="N","onder de auspicien van ",IF(Parameters!$B$3="F","sous les auspices de ","FOUT"))</f>
        <v xml:space="preserve">onder de auspicien van </v>
      </c>
      <c r="B6" s="80" t="str">
        <f>IF(VLOOKUP(Parameters!$B$4,club,1)=Parameters!$B$4,VLOOKUP(Parameters!$B$4,club,4),"Maak uw keuze")</f>
        <v>BPC</v>
      </c>
      <c r="C6" s="116"/>
      <c r="D6" s="78"/>
      <c r="E6" s="78"/>
      <c r="F6" s="35"/>
      <c r="G6" s="78"/>
      <c r="H6" s="35"/>
    </row>
    <row r="7" spans="1:8" ht="15" thickBot="1">
      <c r="A7" s="81" t="str">
        <f>IF(Parameters!$B$3="N","Laatste dag inschrijving",IF(Parameters!$B$3="F","Date limite d'inscription","FOUT"))</f>
        <v>Laatste dag inschrijving</v>
      </c>
      <c r="B7" s="82">
        <f>F10-28</f>
        <v>41370</v>
      </c>
      <c r="C7" s="78"/>
      <c r="D7" s="35"/>
      <c r="E7" s="35"/>
      <c r="F7" s="35"/>
      <c r="G7" s="35"/>
      <c r="H7" s="35"/>
    </row>
    <row r="8" spans="1:8" ht="15" thickBot="1">
      <c r="A8" s="81" t="str">
        <f>IF(Parameters!$B$3="N","Betaling voor",IF(Parameters!$B$3="F","Date limite de paiement","FOUT"))</f>
        <v>Betaling voor</v>
      </c>
      <c r="B8" s="82">
        <f>F10-7</f>
        <v>41391</v>
      </c>
      <c r="C8" s="35"/>
      <c r="D8" s="35"/>
      <c r="E8" s="35"/>
      <c r="F8" s="83" t="s">
        <v>61</v>
      </c>
      <c r="G8" s="37" t="s">
        <v>91</v>
      </c>
      <c r="H8" s="35"/>
    </row>
    <row r="9" spans="1:8" ht="26.25" customHeight="1" thickBot="1">
      <c r="A9" s="84" t="s">
        <v>49</v>
      </c>
      <c r="B9" s="85"/>
      <c r="C9" s="86"/>
      <c r="D9" s="75"/>
      <c r="E9" s="35"/>
      <c r="F9" s="35"/>
      <c r="G9" s="35"/>
      <c r="H9" s="35"/>
    </row>
    <row r="10" spans="1:8" ht="15" thickBot="1">
      <c r="A10" s="87" t="str">
        <f>IF(Parameters!$B$3="N","Verantwoordelijke  ",IF(Parameters!$B$3="F","Responsable  ","FOUT"))</f>
        <v xml:space="preserve">Verantwoordelijke  </v>
      </c>
      <c r="B10" s="88"/>
      <c r="C10" s="86"/>
      <c r="D10" s="75"/>
      <c r="E10" s="35"/>
      <c r="F10" s="89">
        <f>Parameters!B11</f>
        <v>41398</v>
      </c>
      <c r="G10" s="90"/>
      <c r="H10" s="35" t="str">
        <f>IF(Parameters!$B$3="N","dag 1",IF(Parameters!$B$3="F","jour 1","FOUT"))</f>
        <v>dag 1</v>
      </c>
    </row>
    <row r="11" spans="1:8" ht="15" thickBot="1">
      <c r="A11" s="87" t="str">
        <f>IF(Parameters!$B$3="N","Telefoon  ",IF(Parameters!$B$3="F","Téléphone  ","FOUT"))</f>
        <v xml:space="preserve">Telefoon  </v>
      </c>
      <c r="B11" s="91"/>
      <c r="C11" s="86"/>
      <c r="D11" s="75"/>
      <c r="E11" s="35"/>
      <c r="F11" s="89">
        <f>IF(Parameters!B12=2,Individueel!F10+1,)</f>
        <v>41399</v>
      </c>
      <c r="G11" s="90"/>
      <c r="H11" s="35" t="str">
        <f>IF(Parameters!$B$3="N","dag 2",IF(Parameters!$B$3="F","jour 2","FOUT"))</f>
        <v>dag 2</v>
      </c>
    </row>
    <row r="12" spans="1:8" ht="15" thickBot="1">
      <c r="A12" s="35"/>
      <c r="B12" s="35"/>
      <c r="C12" s="35"/>
      <c r="D12" s="35"/>
      <c r="E12" s="35"/>
      <c r="F12" s="35"/>
      <c r="G12" s="35"/>
      <c r="H12" s="35"/>
    </row>
    <row r="13" spans="1:8" ht="15" thickBot="1">
      <c r="A13" s="92" t="str">
        <f>IF(Parameters!$B$3="N","Naam",IF(Parameters!$B$3="F","Nom","FOUT"))</f>
        <v>Naam</v>
      </c>
      <c r="B13" s="93"/>
      <c r="C13" s="94" t="str">
        <f>IF(Parameters!$B$3="N","Referee",IF(Parameters!$B$3="F","Arbitre","FOUT"))</f>
        <v>Referee</v>
      </c>
      <c r="D13" s="94" t="s">
        <v>1</v>
      </c>
      <c r="E13" s="94" t="s">
        <v>2</v>
      </c>
      <c r="F13" s="94" t="s">
        <v>3</v>
      </c>
      <c r="G13" s="94" t="s">
        <v>4</v>
      </c>
      <c r="H13" s="94" t="s">
        <v>7</v>
      </c>
    </row>
    <row r="14" spans="1:8" ht="20.100000000000001" customHeight="1">
      <c r="A14" s="95"/>
      <c r="B14" s="96"/>
      <c r="C14" s="97" t="s">
        <v>6</v>
      </c>
      <c r="D14" s="98"/>
      <c r="E14" s="98"/>
      <c r="F14" s="98"/>
      <c r="G14" s="98"/>
      <c r="H14" s="107"/>
    </row>
    <row r="15" spans="1:8" ht="20.100000000000001" customHeight="1">
      <c r="A15" s="99"/>
      <c r="B15" s="100"/>
      <c r="C15" s="101" t="str">
        <f>IF(Controle!G15&lt;&gt;0,"één klasse per atleet","")</f>
        <v/>
      </c>
      <c r="D15" s="102"/>
      <c r="E15" s="102"/>
      <c r="F15" s="102"/>
      <c r="G15" s="102"/>
      <c r="H15" s="108"/>
    </row>
    <row r="16" spans="1:8" ht="20.100000000000001" customHeight="1">
      <c r="A16" s="99"/>
      <c r="B16" s="100"/>
      <c r="C16" s="101" t="str">
        <f>IF(Controle!G16&lt;&gt;0,"één klasse per atleet","")</f>
        <v/>
      </c>
      <c r="D16" s="102"/>
      <c r="E16" s="102"/>
      <c r="F16" s="102"/>
      <c r="G16" s="102"/>
      <c r="H16" s="108"/>
    </row>
    <row r="17" spans="1:8" ht="20.100000000000001" customHeight="1">
      <c r="A17" s="99"/>
      <c r="B17" s="100"/>
      <c r="C17" s="101" t="str">
        <f>IF(Controle!G17&lt;&gt;0,"één klasse per atleet","")</f>
        <v/>
      </c>
      <c r="D17" s="102"/>
      <c r="E17" s="102"/>
      <c r="F17" s="102"/>
      <c r="G17" s="102"/>
      <c r="H17" s="108"/>
    </row>
    <row r="18" spans="1:8" ht="20.100000000000001" customHeight="1" thickBot="1">
      <c r="A18" s="103"/>
      <c r="B18" s="104"/>
      <c r="C18" s="101" t="str">
        <f>IF(Controle!G18&lt;&gt;0,"één klasse per atleet","")</f>
        <v/>
      </c>
      <c r="D18" s="105"/>
      <c r="E18" s="105"/>
      <c r="F18" s="105"/>
      <c r="G18" s="105"/>
      <c r="H18" s="109"/>
    </row>
    <row r="19" spans="1:8" ht="20.100000000000001" customHeight="1">
      <c r="A19" s="95"/>
      <c r="B19" s="96"/>
      <c r="C19" s="97" t="s">
        <v>6</v>
      </c>
      <c r="D19" s="98"/>
      <c r="E19" s="98"/>
      <c r="F19" s="98"/>
      <c r="G19" s="98"/>
      <c r="H19" s="107"/>
    </row>
    <row r="20" spans="1:8" ht="20.100000000000001" customHeight="1">
      <c r="A20" s="99"/>
      <c r="B20" s="100"/>
      <c r="C20" s="101" t="str">
        <f>IF(Controle!G20&lt;&gt;0,"één klasse per atleet","")</f>
        <v/>
      </c>
      <c r="D20" s="102"/>
      <c r="E20" s="102"/>
      <c r="F20" s="102"/>
      <c r="G20" s="102"/>
      <c r="H20" s="108"/>
    </row>
    <row r="21" spans="1:8" ht="20.100000000000001" customHeight="1">
      <c r="A21" s="99"/>
      <c r="B21" s="100"/>
      <c r="C21" s="101" t="str">
        <f>IF(Controle!G21&lt;&gt;0,"één klasse per atleet","")</f>
        <v/>
      </c>
      <c r="D21" s="102"/>
      <c r="E21" s="102"/>
      <c r="F21" s="102"/>
      <c r="G21" s="102"/>
      <c r="H21" s="108"/>
    </row>
    <row r="22" spans="1:8" ht="20.100000000000001" customHeight="1">
      <c r="A22" s="99"/>
      <c r="B22" s="100"/>
      <c r="C22" s="101" t="str">
        <f>IF(Controle!G22&lt;&gt;0,"één klasse per atleet","")</f>
        <v/>
      </c>
      <c r="D22" s="102"/>
      <c r="E22" s="102"/>
      <c r="F22" s="102"/>
      <c r="G22" s="102"/>
      <c r="H22" s="108"/>
    </row>
    <row r="23" spans="1:8" ht="20.100000000000001" customHeight="1" thickBot="1">
      <c r="A23" s="103"/>
      <c r="B23" s="104"/>
      <c r="C23" s="101" t="str">
        <f>IF(Controle!G23&lt;&gt;0,"één klasse per atleet","")</f>
        <v/>
      </c>
      <c r="D23" s="105"/>
      <c r="E23" s="105"/>
      <c r="F23" s="105"/>
      <c r="G23" s="105"/>
      <c r="H23" s="109"/>
    </row>
    <row r="24" spans="1:8" ht="20.100000000000001" customHeight="1">
      <c r="A24" s="95"/>
      <c r="B24" s="96"/>
      <c r="C24" s="97" t="s">
        <v>6</v>
      </c>
      <c r="D24" s="98"/>
      <c r="E24" s="98"/>
      <c r="F24" s="98"/>
      <c r="G24" s="98"/>
      <c r="H24" s="107"/>
    </row>
    <row r="25" spans="1:8" ht="20.100000000000001" customHeight="1">
      <c r="A25" s="99"/>
      <c r="B25" s="100"/>
      <c r="C25" s="101" t="str">
        <f>IF(Controle!G25&lt;&gt;0,"één klasse per atleet","")</f>
        <v/>
      </c>
      <c r="D25" s="102"/>
      <c r="E25" s="102"/>
      <c r="F25" s="102"/>
      <c r="G25" s="102"/>
      <c r="H25" s="108"/>
    </row>
    <row r="26" spans="1:8" ht="20.100000000000001" customHeight="1">
      <c r="A26" s="99"/>
      <c r="B26" s="100"/>
      <c r="C26" s="101" t="str">
        <f>IF(Controle!G26&lt;&gt;0,"één klasse per atleet","")</f>
        <v/>
      </c>
      <c r="D26" s="102"/>
      <c r="E26" s="102"/>
      <c r="F26" s="102"/>
      <c r="G26" s="102"/>
      <c r="H26" s="108"/>
    </row>
    <row r="27" spans="1:8" ht="20.100000000000001" customHeight="1">
      <c r="A27" s="99"/>
      <c r="B27" s="100"/>
      <c r="C27" s="101" t="str">
        <f>IF(Controle!G27&lt;&gt;0,"één klasse per atleet","")</f>
        <v/>
      </c>
      <c r="D27" s="102"/>
      <c r="E27" s="102"/>
      <c r="F27" s="102"/>
      <c r="G27" s="102"/>
      <c r="H27" s="108"/>
    </row>
    <row r="28" spans="1:8" ht="20.100000000000001" customHeight="1" thickBot="1">
      <c r="A28" s="103"/>
      <c r="B28" s="104"/>
      <c r="C28" s="101" t="str">
        <f>IF(Controle!G28&lt;&gt;0,"één klasse per atleet","")</f>
        <v/>
      </c>
      <c r="D28" s="105"/>
      <c r="E28" s="105"/>
      <c r="F28" s="105"/>
      <c r="G28" s="105"/>
      <c r="H28" s="109"/>
    </row>
    <row r="29" spans="1:8" ht="20.100000000000001" customHeight="1">
      <c r="A29" s="95"/>
      <c r="B29" s="96"/>
      <c r="C29" s="97" t="s">
        <v>6</v>
      </c>
      <c r="D29" s="98"/>
      <c r="E29" s="98"/>
      <c r="F29" s="98"/>
      <c r="G29" s="98"/>
      <c r="H29" s="107"/>
    </row>
    <row r="30" spans="1:8" ht="20.100000000000001" customHeight="1">
      <c r="A30" s="99"/>
      <c r="B30" s="100"/>
      <c r="C30" s="101" t="str">
        <f>IF(Controle!G30&lt;&gt;0,"één klasse per atleet","")</f>
        <v/>
      </c>
      <c r="D30" s="102"/>
      <c r="E30" s="102"/>
      <c r="F30" s="102"/>
      <c r="G30" s="102"/>
      <c r="H30" s="108"/>
    </row>
    <row r="31" spans="1:8" ht="20.100000000000001" customHeight="1">
      <c r="A31" s="99"/>
      <c r="B31" s="100"/>
      <c r="C31" s="101" t="str">
        <f>IF(Controle!G31&lt;&gt;0,"één klasse per atleet","")</f>
        <v/>
      </c>
      <c r="D31" s="102"/>
      <c r="E31" s="102"/>
      <c r="F31" s="102"/>
      <c r="G31" s="102"/>
      <c r="H31" s="108"/>
    </row>
    <row r="32" spans="1:8" ht="20.100000000000001" customHeight="1">
      <c r="A32" s="99"/>
      <c r="B32" s="100"/>
      <c r="C32" s="101" t="str">
        <f>IF(Controle!G32&lt;&gt;0,"één klasse per atleet","")</f>
        <v/>
      </c>
      <c r="D32" s="102"/>
      <c r="E32" s="102"/>
      <c r="F32" s="102"/>
      <c r="G32" s="102"/>
      <c r="H32" s="108"/>
    </row>
    <row r="33" spans="1:8" ht="20.100000000000001" customHeight="1" thickBot="1">
      <c r="A33" s="103"/>
      <c r="B33" s="104"/>
      <c r="C33" s="101" t="str">
        <f>IF(Controle!G33&lt;&gt;0,"één klasse per atleet","")</f>
        <v/>
      </c>
      <c r="D33" s="105"/>
      <c r="E33" s="105"/>
      <c r="F33" s="105"/>
      <c r="G33" s="105"/>
      <c r="H33" s="109"/>
    </row>
    <row r="34" spans="1:8" ht="20.100000000000001" customHeight="1">
      <c r="A34" s="95"/>
      <c r="B34" s="96"/>
      <c r="C34" s="97" t="s">
        <v>6</v>
      </c>
      <c r="D34" s="98"/>
      <c r="E34" s="98"/>
      <c r="F34" s="98"/>
      <c r="G34" s="98"/>
      <c r="H34" s="107"/>
    </row>
    <row r="35" spans="1:8" ht="20.100000000000001" customHeight="1">
      <c r="A35" s="99"/>
      <c r="B35" s="100"/>
      <c r="C35" s="101" t="str">
        <f>IF(Controle!G35&lt;&gt;0,"één klasse per atleet","")</f>
        <v/>
      </c>
      <c r="D35" s="102"/>
      <c r="E35" s="102"/>
      <c r="F35" s="102"/>
      <c r="G35" s="102"/>
      <c r="H35" s="108"/>
    </row>
    <row r="36" spans="1:8" ht="20.100000000000001" customHeight="1">
      <c r="A36" s="99"/>
      <c r="B36" s="100"/>
      <c r="C36" s="101" t="str">
        <f>IF(Controle!G36&lt;&gt;0,"één klasse per atleet","")</f>
        <v/>
      </c>
      <c r="D36" s="102"/>
      <c r="E36" s="102"/>
      <c r="F36" s="102"/>
      <c r="G36" s="102"/>
      <c r="H36" s="108"/>
    </row>
    <row r="37" spans="1:8" ht="20.100000000000001" customHeight="1">
      <c r="A37" s="99"/>
      <c r="B37" s="100"/>
      <c r="C37" s="101" t="str">
        <f>IF(Controle!G37&lt;&gt;0,"één klasse per atleet","")</f>
        <v/>
      </c>
      <c r="D37" s="102"/>
      <c r="E37" s="102"/>
      <c r="F37" s="102"/>
      <c r="G37" s="102"/>
      <c r="H37" s="108"/>
    </row>
    <row r="38" spans="1:8" ht="20.100000000000001" customHeight="1" thickBot="1">
      <c r="A38" s="103"/>
      <c r="B38" s="104"/>
      <c r="C38" s="101" t="str">
        <f>IF(Controle!G38&lt;&gt;0,"één klasse per atleet","")</f>
        <v/>
      </c>
      <c r="D38" s="105"/>
      <c r="E38" s="105"/>
      <c r="F38" s="105"/>
      <c r="G38" s="105"/>
      <c r="H38" s="109"/>
    </row>
    <row r="39" spans="1:8">
      <c r="A39" s="35" t="str">
        <f>IF(Parameters!$B$3="N","Storting inschrijvingskosten",IF(Parameters!$B$3="F","Virement frais d'inscription","FOUT"))</f>
        <v>Storting inschrijvingskosten</v>
      </c>
      <c r="B39" s="35"/>
      <c r="C39" s="35">
        <f>E39*G39</f>
        <v>0</v>
      </c>
      <c r="D39" s="35" t="s">
        <v>25</v>
      </c>
      <c r="E39" s="35">
        <f>COUNTA(D14:H38)</f>
        <v>0</v>
      </c>
      <c r="F39" s="35" t="str">
        <f>IF(Parameters!$B$3="N","aan",IF(Parameters!$B$3="F","à","FOUT"))</f>
        <v>aan</v>
      </c>
      <c r="G39" s="35">
        <f>Parameters!B10</f>
        <v>9</v>
      </c>
      <c r="H39" s="35"/>
    </row>
    <row r="40" spans="1:8">
      <c r="A40" s="35" t="str">
        <f>IF(Parameters!$B$3="N","op bankrekening",IF(Parameters!$B$3="F","sur compte bancaire","FOUT"))</f>
        <v>op bankrekening</v>
      </c>
      <c r="B40" s="35"/>
      <c r="C40" s="35" t="str">
        <f>IF(VLOOKUP(Parameters!B4,club,1)=Parameters!B4,VLOOKUP(Parameters!B4,club,5),"Onbekend")</f>
        <v>733-1701360-10</v>
      </c>
      <c r="D40" s="35"/>
      <c r="E40" s="35"/>
      <c r="F40" s="35"/>
      <c r="G40" s="35"/>
      <c r="H40" s="35"/>
    </row>
    <row r="41" spans="1:8">
      <c r="A41" s="36"/>
      <c r="B41" s="35"/>
      <c r="C41" s="35"/>
      <c r="D41" s="35"/>
      <c r="E41" s="35"/>
      <c r="F41" s="35"/>
      <c r="G41" s="35"/>
      <c r="H41" s="35"/>
    </row>
    <row r="42" spans="1:8">
      <c r="A42" s="34" t="str">
        <f>IF(Parameters!$B$3="N","Op het ogenblik van de inschrijving moeten de atleten beschikken over een geldige classificatie en aangesloten zijn bij VLG/LHF",IF(Parameters!$B$3="F","Au moment de l'inscription les athlètes doivent posséder une classification officielle et être en ordre d'affiliation auprès de leur fédération sportive VLG/LHF","FOUT"))</f>
        <v>Op het ogenblik van de inschrijving moeten de atleten beschikken over een geldige classificatie en aangesloten zijn bij VLG/LHF</v>
      </c>
      <c r="B42" s="35"/>
      <c r="C42" s="35"/>
      <c r="D42" s="35"/>
      <c r="E42" s="35"/>
      <c r="F42" s="35"/>
      <c r="G42" s="35"/>
      <c r="H42" s="35"/>
    </row>
    <row r="43" spans="1:8">
      <c r="A43" s="36"/>
      <c r="B43" s="35"/>
      <c r="C43" s="35"/>
      <c r="D43" s="35"/>
      <c r="E43" s="35"/>
      <c r="F43" s="35"/>
      <c r="G43" s="35"/>
      <c r="H43" s="35"/>
    </row>
    <row r="44" spans="1:8">
      <c r="A44" s="35" t="str">
        <f>IF(Parameters!$B$3="N","Inschrijving naar",IF(Parameters!$B$3="F","Inscription à envoyer à","FOUT"))</f>
        <v>Inschrijving naar</v>
      </c>
      <c r="B44" s="35" t="str">
        <f>Parameters!C15</f>
        <v>Karin Verdonck</v>
      </c>
      <c r="C44" s="35"/>
      <c r="D44" s="35"/>
      <c r="E44" s="35"/>
      <c r="F44" s="35" t="str">
        <f>Parameters!C24</f>
        <v>Parantee</v>
      </c>
      <c r="G44" s="35"/>
      <c r="H44" s="35"/>
    </row>
    <row r="45" spans="1:8">
      <c r="A45" s="35"/>
      <c r="B45" s="35" t="str">
        <f>Parameters!C16</f>
        <v>MGJ</v>
      </c>
      <c r="C45" s="35"/>
      <c r="D45" s="35"/>
      <c r="E45" s="35"/>
      <c r="F45" s="35" t="str">
        <f>Parameters!C25</f>
        <v>Zuiderlaan 13</v>
      </c>
      <c r="G45" s="35"/>
      <c r="H45" s="35"/>
    </row>
    <row r="46" spans="1:8">
      <c r="A46" s="35"/>
      <c r="B46" s="35" t="str">
        <f>Parameters!C17</f>
        <v>Zamanstraat 74</v>
      </c>
      <c r="C46" s="35"/>
      <c r="D46" s="35"/>
      <c r="E46" s="35"/>
      <c r="F46" s="35" t="str">
        <f>Parameters!C26</f>
        <v>Gent</v>
      </c>
      <c r="G46" s="35"/>
      <c r="H46" s="35"/>
    </row>
    <row r="47" spans="1:8">
      <c r="A47" s="35"/>
      <c r="B47" s="35" t="str">
        <f>Parameters!C18</f>
        <v>9160 Lokeren</v>
      </c>
      <c r="C47" s="35"/>
      <c r="D47" s="35"/>
      <c r="E47" s="35"/>
      <c r="F47" s="35" t="str">
        <f>Parameters!C27</f>
        <v>09 243 11 78</v>
      </c>
      <c r="G47" s="35"/>
      <c r="H47" s="35"/>
    </row>
    <row r="48" spans="1:8">
      <c r="A48" s="35"/>
      <c r="B48" s="35" t="str">
        <f>Parameters!C19</f>
        <v>09 348 90 81</v>
      </c>
      <c r="C48" s="35"/>
      <c r="D48" s="35"/>
      <c r="E48" s="35"/>
      <c r="F48" s="35" t="str">
        <f>Parameters!C28</f>
        <v>breedtesport@parantee.be</v>
      </c>
      <c r="G48" s="35"/>
      <c r="H48" s="35"/>
    </row>
    <row r="49" spans="1:8">
      <c r="A49" s="35"/>
      <c r="B49" s="35" t="str">
        <f>Parameters!C20</f>
        <v>edwig.lamberechts@pandora.be</v>
      </c>
      <c r="C49" s="35"/>
      <c r="D49" s="35"/>
      <c r="E49" s="35"/>
      <c r="F49" s="35">
        <f>Parameters!C29</f>
        <v>0</v>
      </c>
      <c r="G49" s="35"/>
      <c r="H49" s="35"/>
    </row>
    <row r="50" spans="1:8">
      <c r="A50" s="32"/>
      <c r="B50" s="32"/>
      <c r="C50" s="32"/>
      <c r="D50" s="32"/>
      <c r="E50" s="32"/>
      <c r="F50" s="32"/>
      <c r="G50" s="32"/>
      <c r="H50" s="32"/>
    </row>
    <row r="51" spans="1:8">
      <c r="A51" s="33"/>
      <c r="B51" s="33"/>
      <c r="C51" s="33"/>
      <c r="D51" s="33"/>
      <c r="E51" s="33"/>
      <c r="F51" s="33"/>
      <c r="G51" s="33"/>
      <c r="H51" s="33"/>
    </row>
  </sheetData>
  <phoneticPr fontId="0" type="noConversion"/>
  <conditionalFormatting sqref="B15:B18 A16:A18">
    <cfRule type="expression" dxfId="9" priority="1" stopIfTrue="1">
      <formula>($A$14="")</formula>
    </cfRule>
  </conditionalFormatting>
  <conditionalFormatting sqref="A20:B23">
    <cfRule type="expression" dxfId="8" priority="2" stopIfTrue="1">
      <formula>($A$19="")</formula>
    </cfRule>
  </conditionalFormatting>
  <conditionalFormatting sqref="A25:B28">
    <cfRule type="expression" dxfId="7" priority="3" stopIfTrue="1">
      <formula>($A$24="")</formula>
    </cfRule>
  </conditionalFormatting>
  <conditionalFormatting sqref="A30:B33">
    <cfRule type="expression" dxfId="6" priority="4" stopIfTrue="1">
      <formula>($A$29="")</formula>
    </cfRule>
  </conditionalFormatting>
  <conditionalFormatting sqref="A35:B38">
    <cfRule type="expression" dxfId="5" priority="5" stopIfTrue="1">
      <formula>($A$34="")</formula>
    </cfRule>
  </conditionalFormatting>
  <conditionalFormatting sqref="A15">
    <cfRule type="expression" dxfId="4" priority="6" stopIfTrue="1">
      <formula>($A$14="")</formula>
    </cfRule>
  </conditionalFormatting>
  <dataValidations xWindow="742" yWindow="337" count="19">
    <dataValidation allowBlank="1" showInputMessage="1" showErrorMessage="1" prompt="Naam van de club_x000a_Nom du club" sqref="B9" xr:uid="{00000000-0002-0000-0000-000000000000}"/>
    <dataValidation allowBlank="1" showInputMessage="1" showErrorMessage="1" prompt="Naam van de verantwoordelijke_x000a_Nom du responsable_x000a__x000a_" sqref="B10" xr:uid="{00000000-0002-0000-0000-000001000000}"/>
    <dataValidation allowBlank="1" showInputMessage="1" showErrorMessage="1" prompt="Telefoonnummer van de verantwoordelijke_x000a_Numéro de telephone du responsable_x000a__x000a_" sqref="B11" xr:uid="{00000000-0002-0000-0000-000002000000}"/>
    <dataValidation allowBlank="1" showInputMessage="1" showErrorMessage="1" prompt="Naam van de scheidsrechter_x000a_Nom de l'arbitre" sqref="A34 A19 A24 A29" xr:uid="{00000000-0002-0000-0000-000003000000}"/>
    <dataValidation type="custom" showInputMessage="1" showErrorMessage="1" error="1 scheidsrechter = 4 atleten inschrijven_x000a_1 arbitre = inscrire 4 athlètes_x000a__x000a_" prompt="Naam van de atleet_x000a_Nom de l' athlète" sqref="A15" xr:uid="{00000000-0002-0000-0000-000004000000}">
      <formula1>($A$14&lt;&gt;"")</formula1>
    </dataValidation>
    <dataValidation type="custom" allowBlank="1" showInputMessage="1" showErrorMessage="1" error="1 scheidsrechter = 4 atleten inschrijven_x000a_1 arbitre = inscrire 4 athlètes" prompt="Naam van de atleet_x000a_Nom de l' athlète" sqref="A17:A18" xr:uid="{00000000-0002-0000-0000-000005000000}">
      <formula1>($A$14&lt;&gt;"")</formula1>
    </dataValidation>
    <dataValidation type="custom" allowBlank="1" showInputMessage="1" showErrorMessage="1" error="1 scheidsrechter = 4 atleten inschrijven_x000a_1 arbitre = inscrire 4 athlètes_x000a_" prompt="Naam van de atleet_x000a_Nom de l' athlète" sqref="A16" xr:uid="{00000000-0002-0000-0000-000006000000}">
      <formula1>($A$14&lt;&gt;"")</formula1>
    </dataValidation>
    <dataValidation type="custom" showInputMessage="1" showErrorMessage="1" error="1 scheidsrechter = 4 atleten inschrijven_x000a_1 arbitre = inscrire 4 athlètes_x000a_" prompt="Naam van de atleet_x000a_Nom de l' athlète" sqref="A20" xr:uid="{00000000-0002-0000-0000-000007000000}">
      <formula1>($A$19&lt;&gt;"")</formula1>
    </dataValidation>
    <dataValidation type="custom" allowBlank="1" showInputMessage="1" showErrorMessage="1" error="1 scheidsrechter = 4 atleten inschrijven_x000a_1 arbitre = inscrire 4 athlètes _x000a_" prompt="Naam van de atleet_x000a_Nom de l' athlète" sqref="A22:A23" xr:uid="{00000000-0002-0000-0000-000008000000}">
      <formula1>($A$19&lt;&gt;"")</formula1>
    </dataValidation>
    <dataValidation type="custom" showInputMessage="1" showErrorMessage="1" error="1 scheidsrechter = 4 atleten inschrijven_x000a_1 arbitre = inscrire 4 athlètes _x000a__x000a__x000a_" prompt="Naam van de atleet_x000a_Nom de l' athlète" sqref="A25" xr:uid="{00000000-0002-0000-0000-000009000000}">
      <formula1>($A$24&lt;&gt;"")</formula1>
    </dataValidation>
    <dataValidation type="custom" allowBlank="1" showInputMessage="1" showErrorMessage="1" error="1 scheidsrechter = 4 atleten inschrijven_x000a_1 arbitre = inscrire 4 athlètes _x000a_" prompt="Naam van de atleet_x000a_Nom de l' athlète" sqref="A26:A28" xr:uid="{00000000-0002-0000-0000-00000A000000}">
      <formula1>($A$24&lt;&gt;"")</formula1>
    </dataValidation>
    <dataValidation type="custom" showInputMessage="1" showErrorMessage="1" error="1 scheidsrechter = 4 atleten inschrijven_x000a_1 arbitre = inscrire 4 athlètesn _x000a__x000a__x000a_" prompt="Naam van de atleet_x000a_Nom de l' athlète" sqref="A30" xr:uid="{00000000-0002-0000-0000-00000B000000}">
      <formula1>($A$29&lt;&gt;"")</formula1>
    </dataValidation>
    <dataValidation type="custom" allowBlank="1" showInputMessage="1" showErrorMessage="1" error="1 scheidsrechter = 4 atleten inschrijven_x000a_1 arbitre = inscrire 4 athlètes _x000a_" prompt="Naam van de atleet_x000a_Nom de l' athlète" sqref="A32:A33" xr:uid="{00000000-0002-0000-0000-00000C000000}">
      <formula1>($A$29&lt;&gt;"")</formula1>
    </dataValidation>
    <dataValidation type="custom" showInputMessage="1" showErrorMessage="1" error="1 scheidsrechter = 4 atleten inschrijven_x000a_1 arbitre = inscrire 4 athlètes _x000a__x000a__x000a_" prompt="Naam van de atleet_x000a_Nom de l' athlète" sqref="A35" xr:uid="{00000000-0002-0000-0000-00000D000000}">
      <formula1>($A$34&lt;&gt;"")</formula1>
    </dataValidation>
    <dataValidation type="custom" allowBlank="1" showInputMessage="1" showErrorMessage="1" error="1 scheidsrechter = 4 atleten inschrijven_x000a_1 arbitre = inscrire 4 athlètes _x000a_" prompt="Naam van de atleet_x000a_Nom de l' athlète" sqref="A36:A38" xr:uid="{00000000-0002-0000-0000-00000E000000}">
      <formula1>($A$34&lt;&gt;"")</formula1>
    </dataValidation>
    <dataValidation allowBlank="1" showInputMessage="1" showErrorMessage="1" prompt="N voor Nederlands_x000a_F pour Français" sqref="F8" xr:uid="{00000000-0002-0000-0000-00000F000000}"/>
    <dataValidation allowBlank="1" showInputMessage="1" showErrorMessage="1" prompt="Naam van de scheidsrechter_x000a_Nom de l'arbitre_x000a_" sqref="A14" xr:uid="{00000000-0002-0000-0000-000010000000}"/>
    <dataValidation type="custom" allowBlank="1" showInputMessage="1" showErrorMessage="1" error="1 scheidsrechter = 4 atleten inschrijven_x000a_1 arbitre = inscrire 4 athlètes" prompt="Naam van de atleet_x000a_Nom de l' athlète" sqref="A21" xr:uid="{00000000-0002-0000-0000-000011000000}">
      <formula1>($A$19&lt;&gt;"")</formula1>
    </dataValidation>
    <dataValidation type="custom" allowBlank="1" showInputMessage="1" showErrorMessage="1" error=" 1 scheidsrechter = 4 atleten inschrijven_x000a_1 arbitre = inscrire 4 athlètes_x000a_" prompt="Naam van de atleet_x000a_Nom de l' athlète" sqref="A31" xr:uid="{00000000-0002-0000-0000-000012000000}">
      <formula1>($A$29&lt;&gt;"")</formula1>
    </dataValidation>
  </dataValidations>
  <printOptions gridLinesSet="0"/>
  <pageMargins left="0.74803149606299213" right="0.74803149606299213" top="1.5748031496062993" bottom="0.98425196850393704" header="0.19685039370078741" footer="0.51181102362204722"/>
  <pageSetup paperSize="9" scale="70" orientation="portrait" horizont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2"/>
  <sheetViews>
    <sheetView showGridLines="0" showZeros="0" tabSelected="1" zoomScale="85" zoomScaleNormal="85" workbookViewId="0">
      <selection activeCell="N10" sqref="N10"/>
    </sheetView>
  </sheetViews>
  <sheetFormatPr baseColWidth="10" defaultColWidth="8.625" defaultRowHeight="14.25"/>
  <cols>
    <col min="1" max="1" width="35" customWidth="1"/>
    <col min="2" max="2" width="27" bestFit="1" customWidth="1"/>
    <col min="3" max="3" width="9.875" customWidth="1"/>
    <col min="4" max="4" width="7.75" customWidth="1"/>
    <col min="5" max="5" width="18.125" customWidth="1"/>
    <col min="6" max="6" width="7.625" hidden="1" customWidth="1"/>
    <col min="7" max="8" width="7.75" customWidth="1"/>
  </cols>
  <sheetData>
    <row r="1" spans="1:8" ht="22.5">
      <c r="A1" s="38" t="s">
        <v>0</v>
      </c>
      <c r="B1" s="38"/>
      <c r="C1" s="32"/>
      <c r="D1" s="32"/>
      <c r="E1" s="32"/>
      <c r="F1" s="32"/>
      <c r="G1" s="32"/>
      <c r="H1" s="32"/>
    </row>
    <row r="2" spans="1:8" ht="18">
      <c r="A2" s="39" t="s">
        <v>125</v>
      </c>
      <c r="B2" s="32"/>
      <c r="C2" s="33"/>
      <c r="D2" s="33"/>
      <c r="E2" s="32"/>
      <c r="F2" s="32"/>
      <c r="G2" s="32"/>
      <c r="H2" s="32"/>
    </row>
    <row r="3" spans="1:8" ht="20.25" thickBot="1">
      <c r="A3" s="40" t="str">
        <f>IF(Controle!K13&gt;0,"Graag één referee per vijf atleten","")</f>
        <v/>
      </c>
      <c r="B3" s="32"/>
      <c r="C3" s="33"/>
      <c r="D3" s="33"/>
      <c r="E3" s="32"/>
      <c r="F3" s="32"/>
      <c r="G3" s="32"/>
      <c r="H3" s="32"/>
    </row>
    <row r="4" spans="1:8">
      <c r="A4" s="135" t="s">
        <v>121</v>
      </c>
      <c r="B4" s="136" t="s">
        <v>123</v>
      </c>
      <c r="C4" s="138"/>
      <c r="D4" s="33"/>
      <c r="E4" s="32"/>
      <c r="F4" s="32"/>
      <c r="G4" s="32"/>
      <c r="H4" s="32"/>
    </row>
    <row r="5" spans="1:8">
      <c r="A5" s="137" t="s">
        <v>122</v>
      </c>
      <c r="B5" s="43" t="s">
        <v>126</v>
      </c>
      <c r="C5" s="139"/>
      <c r="D5" s="33"/>
      <c r="E5" s="32"/>
      <c r="F5" s="32"/>
      <c r="G5" s="32"/>
      <c r="H5" s="32"/>
    </row>
    <row r="6" spans="1:8" ht="15" thickBot="1">
      <c r="A6" s="79" t="str">
        <f>IF([1]Parameters!$B$3="N","onder de auspicien van ",IF([1]Parameters!$B$3="F","sous les auspices de ","FOUT"))</f>
        <v xml:space="preserve">onder de auspicien van </v>
      </c>
      <c r="B6" s="80" t="s">
        <v>128</v>
      </c>
      <c r="C6" s="140"/>
      <c r="D6" s="32"/>
      <c r="E6" s="32"/>
      <c r="F6" s="32"/>
      <c r="G6" s="32"/>
      <c r="H6" s="32"/>
    </row>
    <row r="7" spans="1:8">
      <c r="A7" s="45"/>
      <c r="B7" s="43"/>
      <c r="C7" s="44"/>
      <c r="D7" s="44"/>
      <c r="E7" s="44"/>
      <c r="F7" s="32"/>
      <c r="G7" s="32"/>
      <c r="H7" s="32"/>
    </row>
    <row r="8" spans="1:8">
      <c r="A8" s="45" t="str">
        <f>IF(Parameters!$B$3="N","Laatste dag inschrijving",IF(Parameters!$B$3="F","Date limite d'inscription","FOUT"))</f>
        <v>Laatste dag inschrijving</v>
      </c>
      <c r="B8" s="46">
        <v>45016</v>
      </c>
      <c r="C8" s="44"/>
      <c r="D8" s="32"/>
      <c r="E8" s="32"/>
      <c r="F8" s="32"/>
      <c r="G8" s="32"/>
      <c r="H8" s="32"/>
    </row>
    <row r="9" spans="1:8" ht="15" thickBot="1">
      <c r="A9" s="45" t="str">
        <f>IF(Parameters!$B$3="N","Betaling voor",IF(Parameters!$B$3="F","Date limite de paiement","FOUT"))</f>
        <v>Betaling voor</v>
      </c>
      <c r="B9" s="46">
        <v>45040</v>
      </c>
      <c r="C9" s="32"/>
      <c r="D9" s="32"/>
      <c r="E9" s="32"/>
      <c r="F9" s="32"/>
      <c r="G9" s="32"/>
      <c r="H9" s="32"/>
    </row>
    <row r="10" spans="1:8" ht="26.25" customHeight="1" thickBot="1">
      <c r="A10" s="47" t="s">
        <v>49</v>
      </c>
      <c r="B10" s="48"/>
      <c r="C10" s="49"/>
      <c r="D10" s="42"/>
      <c r="F10" s="32"/>
      <c r="G10" s="32"/>
      <c r="H10" s="32"/>
    </row>
    <row r="11" spans="1:8" ht="15" thickBot="1">
      <c r="A11" s="50" t="str">
        <f>IF(Parameters!$B$3="N","Verantwoordelijke  ",IF(Parameters!$B$3="F","Responsable  ","FOUT"))</f>
        <v xml:space="preserve">Verantwoordelijke  </v>
      </c>
      <c r="B11" s="51"/>
      <c r="C11" s="49"/>
      <c r="D11" s="33"/>
      <c r="E11" s="133">
        <v>45059</v>
      </c>
      <c r="G11" s="32" t="str">
        <f>IF(Parameters!$B$3="N","dag 1",IF(Parameters!$B$3="F","jour 1","FOUT"))</f>
        <v>dag 1</v>
      </c>
    </row>
    <row r="12" spans="1:8" ht="15" thickBot="1">
      <c r="A12" s="50" t="str">
        <f>IF(Parameters!$B$3="N","Telefoon  ",IF(Parameters!$B$3="F","Téléphone  ","FOUT"))</f>
        <v xml:space="preserve">Telefoon  </v>
      </c>
      <c r="B12" s="51"/>
      <c r="C12" s="49"/>
      <c r="D12" s="33"/>
      <c r="E12" s="133"/>
      <c r="G12" s="32"/>
    </row>
    <row r="13" spans="1:8" ht="15" thickBot="1">
      <c r="A13" s="32"/>
      <c r="B13" s="32"/>
      <c r="C13" s="32"/>
      <c r="D13" s="32"/>
      <c r="E13" s="32"/>
      <c r="F13" s="32"/>
      <c r="G13" s="32"/>
      <c r="H13" s="32"/>
    </row>
    <row r="14" spans="1:8" ht="15" thickBot="1">
      <c r="A14" s="52" t="str">
        <f>IF(Parameters!$B$3="N","Naam",IF(Parameters!$B$3="F","Nom","FOUT"))</f>
        <v>Naam</v>
      </c>
      <c r="B14" s="53"/>
      <c r="C14" s="54" t="str">
        <f>IF(Parameters!$B$3="N","Referee",IF(Parameters!$B$3="F","Arbitre","FOUT"))</f>
        <v>Referee</v>
      </c>
      <c r="D14" s="54" t="s">
        <v>68</v>
      </c>
      <c r="E14" s="54" t="s">
        <v>68</v>
      </c>
      <c r="F14" s="123" t="s">
        <v>68</v>
      </c>
      <c r="G14" s="55" t="s">
        <v>5</v>
      </c>
      <c r="H14" s="56"/>
    </row>
    <row r="15" spans="1:8" ht="15" thickBot="1">
      <c r="A15" s="57"/>
      <c r="B15" s="58"/>
      <c r="C15" s="59"/>
      <c r="D15" s="59" t="s">
        <v>3</v>
      </c>
      <c r="E15" s="59" t="s">
        <v>119</v>
      </c>
      <c r="F15" s="124" t="s">
        <v>7</v>
      </c>
      <c r="G15" s="60" t="s">
        <v>1</v>
      </c>
      <c r="H15" s="60" t="s">
        <v>2</v>
      </c>
    </row>
    <row r="16" spans="1:8" ht="20.100000000000001" customHeight="1">
      <c r="A16" s="61"/>
      <c r="B16" s="62"/>
      <c r="C16" s="63" t="s">
        <v>120</v>
      </c>
      <c r="D16" s="64"/>
      <c r="E16" s="64"/>
      <c r="F16" s="125"/>
      <c r="G16" s="127"/>
      <c r="H16" s="130"/>
    </row>
    <row r="17" spans="1:8" ht="20.100000000000001" customHeight="1">
      <c r="A17" s="65"/>
      <c r="B17" s="66"/>
      <c r="C17" s="67" t="str">
        <f>IF(Controle!O16&lt;&gt;0,"één klasse per atleet","")</f>
        <v/>
      </c>
      <c r="D17" s="68"/>
      <c r="E17" s="68"/>
      <c r="F17" s="122"/>
      <c r="G17" s="129"/>
      <c r="H17" s="131"/>
    </row>
    <row r="18" spans="1:8" ht="20.100000000000001" customHeight="1">
      <c r="A18" s="65"/>
      <c r="B18" s="66"/>
      <c r="C18" s="67" t="str">
        <f>IF(Controle!O17&lt;&gt;0,"één klasse per atleet","")</f>
        <v/>
      </c>
      <c r="D18" s="68"/>
      <c r="E18" s="68"/>
      <c r="F18" s="122"/>
      <c r="G18" s="129"/>
      <c r="H18" s="131"/>
    </row>
    <row r="19" spans="1:8" ht="20.100000000000001" customHeight="1">
      <c r="A19" s="65"/>
      <c r="B19" s="66"/>
      <c r="C19" s="67" t="str">
        <f>IF(Controle!O18&lt;&gt;0,"één klasse per atleet","")</f>
        <v/>
      </c>
      <c r="D19" s="68"/>
      <c r="E19" s="68"/>
      <c r="F19" s="122"/>
      <c r="G19" s="129"/>
      <c r="H19" s="131"/>
    </row>
    <row r="20" spans="1:8" ht="20.100000000000001" customHeight="1" thickBot="1">
      <c r="A20" s="65"/>
      <c r="B20" s="66"/>
      <c r="C20" s="67" t="str">
        <f>IF(Controle!O19&lt;&gt;0,"één klasse per atleet","")</f>
        <v/>
      </c>
      <c r="D20" s="68"/>
      <c r="E20" s="68"/>
      <c r="F20" s="122"/>
      <c r="G20" s="129"/>
      <c r="H20" s="131"/>
    </row>
    <row r="21" spans="1:8" ht="20.100000000000001" customHeight="1" thickBot="1">
      <c r="A21" s="69"/>
      <c r="B21" s="70"/>
      <c r="C21" s="71" t="str">
        <f>IF(Controle!O20&lt;&gt;0,"één klasse per atleet","")</f>
        <v/>
      </c>
      <c r="D21" s="72"/>
      <c r="E21" s="72"/>
      <c r="F21" s="126"/>
      <c r="G21" s="128"/>
      <c r="H21" s="132"/>
    </row>
    <row r="22" spans="1:8" ht="20.100000000000001" customHeight="1">
      <c r="A22" s="61"/>
      <c r="B22" s="62"/>
      <c r="C22" s="63" t="s">
        <v>6</v>
      </c>
      <c r="D22" s="64"/>
      <c r="E22" s="64"/>
      <c r="F22" s="125"/>
      <c r="G22" s="127"/>
      <c r="H22" s="130"/>
    </row>
    <row r="23" spans="1:8" ht="20.100000000000001" customHeight="1">
      <c r="A23" s="65"/>
      <c r="B23" s="66"/>
      <c r="C23" s="67"/>
      <c r="D23" s="68"/>
      <c r="E23" s="68"/>
      <c r="F23" s="122"/>
      <c r="G23" s="129"/>
      <c r="H23" s="131"/>
    </row>
    <row r="24" spans="1:8" ht="20.100000000000001" customHeight="1">
      <c r="A24" s="65"/>
      <c r="B24" s="66"/>
      <c r="C24" s="67"/>
      <c r="D24" s="68"/>
      <c r="E24" s="68"/>
      <c r="F24" s="122"/>
      <c r="G24" s="129"/>
      <c r="H24" s="131"/>
    </row>
    <row r="25" spans="1:8" ht="20.100000000000001" customHeight="1">
      <c r="A25" s="65"/>
      <c r="B25" s="66"/>
      <c r="C25" s="67"/>
      <c r="D25" s="68"/>
      <c r="E25" s="68"/>
      <c r="F25" s="122"/>
      <c r="G25" s="129"/>
      <c r="H25" s="131"/>
    </row>
    <row r="26" spans="1:8" ht="20.100000000000001" customHeight="1">
      <c r="A26" s="65"/>
      <c r="B26" s="66"/>
      <c r="C26" s="67"/>
      <c r="D26" s="68"/>
      <c r="E26" s="68"/>
      <c r="F26" s="122"/>
      <c r="G26" s="129"/>
      <c r="H26" s="131"/>
    </row>
    <row r="27" spans="1:8" ht="20.100000000000001" customHeight="1" thickBot="1">
      <c r="A27" s="69"/>
      <c r="B27" s="70"/>
      <c r="C27" s="71"/>
      <c r="D27" s="72"/>
      <c r="E27" s="72"/>
      <c r="F27" s="126"/>
      <c r="G27" s="128"/>
      <c r="H27" s="132"/>
    </row>
    <row r="28" spans="1:8" ht="20.100000000000001" customHeight="1">
      <c r="A28" s="61"/>
      <c r="B28" s="62"/>
      <c r="C28" s="63" t="s">
        <v>6</v>
      </c>
      <c r="D28" s="64"/>
      <c r="E28" s="64"/>
      <c r="F28" s="125"/>
      <c r="G28" s="127"/>
      <c r="H28" s="130"/>
    </row>
    <row r="29" spans="1:8" ht="20.100000000000001" customHeight="1">
      <c r="A29" s="65"/>
      <c r="B29" s="66"/>
      <c r="C29" s="67"/>
      <c r="D29" s="68"/>
      <c r="E29" s="68"/>
      <c r="F29" s="122"/>
      <c r="G29" s="129"/>
      <c r="H29" s="131"/>
    </row>
    <row r="30" spans="1:8" ht="20.100000000000001" customHeight="1">
      <c r="A30" s="65"/>
      <c r="B30" s="66"/>
      <c r="C30" s="67"/>
      <c r="D30" s="68"/>
      <c r="E30" s="68"/>
      <c r="F30" s="122"/>
      <c r="G30" s="129"/>
      <c r="H30" s="131"/>
    </row>
    <row r="31" spans="1:8" ht="20.100000000000001" customHeight="1">
      <c r="A31" s="65"/>
      <c r="B31" s="66"/>
      <c r="C31" s="67"/>
      <c r="D31" s="68"/>
      <c r="E31" s="68"/>
      <c r="F31" s="122"/>
      <c r="G31" s="129"/>
      <c r="H31" s="131"/>
    </row>
    <row r="32" spans="1:8" ht="20.100000000000001" customHeight="1">
      <c r="A32" s="65"/>
      <c r="B32" s="66"/>
      <c r="C32" s="67"/>
      <c r="D32" s="68"/>
      <c r="E32" s="68"/>
      <c r="F32" s="122"/>
      <c r="G32" s="129"/>
      <c r="H32" s="131"/>
    </row>
    <row r="33" spans="1:8" ht="20.100000000000001" customHeight="1" thickBot="1">
      <c r="A33" s="69"/>
      <c r="B33" s="70"/>
      <c r="C33" s="71" t="str">
        <f>IF(Controle!O32&lt;&gt;0,"één klasse per atleet","")</f>
        <v/>
      </c>
      <c r="D33" s="72"/>
      <c r="E33" s="72"/>
      <c r="F33" s="126"/>
      <c r="G33" s="128"/>
      <c r="H33" s="132"/>
    </row>
    <row r="34" spans="1:8" ht="20.100000000000001" customHeight="1">
      <c r="A34" s="61"/>
      <c r="B34" s="62"/>
      <c r="C34" s="63" t="s">
        <v>6</v>
      </c>
      <c r="D34" s="64"/>
      <c r="E34" s="64"/>
      <c r="F34" s="125"/>
      <c r="G34" s="127"/>
      <c r="H34" s="130"/>
    </row>
    <row r="35" spans="1:8" ht="20.100000000000001" customHeight="1">
      <c r="A35" s="65"/>
      <c r="B35" s="66"/>
      <c r="C35" s="67" t="str">
        <f>IF(Controle!O34&lt;&gt;0,"één klasse per atleet","")</f>
        <v/>
      </c>
      <c r="D35" s="68"/>
      <c r="E35" s="68"/>
      <c r="F35" s="122"/>
      <c r="G35" s="129"/>
      <c r="H35" s="131"/>
    </row>
    <row r="36" spans="1:8" ht="20.100000000000001" customHeight="1">
      <c r="A36" s="65"/>
      <c r="B36" s="66"/>
      <c r="C36" s="67" t="str">
        <f>IF(Controle!O35&lt;&gt;0,"één klasse per atleet","")</f>
        <v/>
      </c>
      <c r="D36" s="68"/>
      <c r="E36" s="68"/>
      <c r="F36" s="122"/>
      <c r="G36" s="129"/>
      <c r="H36" s="131"/>
    </row>
    <row r="37" spans="1:8" ht="20.100000000000001" customHeight="1">
      <c r="A37" s="65"/>
      <c r="B37" s="66"/>
      <c r="C37" s="67" t="str">
        <f>IF(Controle!O36&lt;&gt;0,"één klasse per atleet","")</f>
        <v/>
      </c>
      <c r="D37" s="68"/>
      <c r="E37" s="68"/>
      <c r="F37" s="122"/>
      <c r="G37" s="129"/>
      <c r="H37" s="131"/>
    </row>
    <row r="38" spans="1:8" ht="20.100000000000001" customHeight="1">
      <c r="A38" s="65"/>
      <c r="B38" s="66"/>
      <c r="C38" s="67" t="str">
        <f>IF(Controle!O37&lt;&gt;0,"één klasse per atleet","")</f>
        <v/>
      </c>
      <c r="D38" s="68"/>
      <c r="E38" s="68"/>
      <c r="F38" s="122"/>
      <c r="G38" s="129"/>
      <c r="H38" s="131"/>
    </row>
    <row r="39" spans="1:8" ht="20.100000000000001" customHeight="1" thickBot="1">
      <c r="A39" s="69"/>
      <c r="B39" s="70"/>
      <c r="C39" s="71" t="str">
        <f>IF(Controle!O38&lt;&gt;0,"één klasse per atleet","")</f>
        <v/>
      </c>
      <c r="D39" s="72"/>
      <c r="E39" s="72"/>
      <c r="F39" s="126"/>
      <c r="G39" s="128"/>
      <c r="H39" s="132"/>
    </row>
    <row r="40" spans="1:8">
      <c r="A40" s="35" t="str">
        <f>IF(Parameters!$B$3="N","Storting inschrijvingskosten",IF(Parameters!$B$3="F","Virement frais d'inscription jour 1","FOUT"))</f>
        <v>Storting inschrijvingskosten</v>
      </c>
      <c r="B40" s="35"/>
      <c r="C40" s="35">
        <f>E40*G40</f>
        <v>0</v>
      </c>
      <c r="D40" s="35" t="s">
        <v>25</v>
      </c>
      <c r="E40" s="35">
        <f>COUNTA(D16:H39)</f>
        <v>0</v>
      </c>
      <c r="F40" s="35" t="str">
        <f>IF(Parameters!$B$3="N","aan",IF(Parameters!$B$3="F","à","FOUT"))</f>
        <v>aan</v>
      </c>
      <c r="G40" s="35">
        <f>Parameters!B10</f>
        <v>9</v>
      </c>
      <c r="H40" s="35"/>
    </row>
    <row r="41" spans="1:8" s="33" customFormat="1">
      <c r="A41" s="35" t="str">
        <f>IF(Parameters!$B$3="N","op bankrekening",IF(Parameters!$B$3="F","sur compte bancaire","FOUT"))</f>
        <v>op bankrekening</v>
      </c>
      <c r="B41" s="141" t="s">
        <v>124</v>
      </c>
      <c r="C41" s="121"/>
      <c r="D41" s="121"/>
      <c r="E41" s="35"/>
      <c r="F41" s="35"/>
      <c r="G41" s="35"/>
      <c r="H41" s="35"/>
    </row>
    <row r="42" spans="1:8">
      <c r="A42" s="36"/>
      <c r="B42" s="35"/>
      <c r="C42" s="119"/>
      <c r="D42" s="35"/>
      <c r="E42" s="35"/>
      <c r="F42" s="35"/>
      <c r="G42" s="35"/>
      <c r="H42" s="35"/>
    </row>
    <row r="43" spans="1:8">
      <c r="A43" s="106" t="str">
        <f>IF(Parameters!$B$3="N","Op het ogenblik van de inschrijving moeten de atleten beschikken over een geldige classificatie en aangesloten zijn bij G-sport Vlaanderen/LHF",IF(Parameters!$B$3="F","Au moment de l'inscription les athlètes doivent posséder une classification officielle et être en ordre d'affiliation auprès de leur fédération sportive VLG/LHF","FOUT"))</f>
        <v>Op het ogenblik van de inschrijving moeten de atleten beschikken over een geldige classificatie en aangesloten zijn bij G-sport Vlaanderen/LHF</v>
      </c>
      <c r="B43" s="35"/>
      <c r="C43" s="35"/>
      <c r="D43" s="35"/>
      <c r="E43" s="35"/>
      <c r="F43" s="35"/>
      <c r="G43" s="35"/>
      <c r="H43" s="35"/>
    </row>
    <row r="44" spans="1:8">
      <c r="A44" s="36"/>
      <c r="B44" s="35"/>
      <c r="C44" s="35"/>
      <c r="D44" s="35"/>
      <c r="E44" s="35"/>
      <c r="F44" s="35"/>
      <c r="G44" s="35"/>
      <c r="H44" s="35"/>
    </row>
    <row r="45" spans="1:8">
      <c r="A45" s="35" t="str">
        <f>IF(Parameters!$B$3="N","Inschrijving naar",IF(Parameters!$B$3="F","Inscription à envoyer à","FOUT"))</f>
        <v>Inschrijving naar</v>
      </c>
      <c r="B45" s="35"/>
      <c r="C45" s="35"/>
      <c r="D45" s="35"/>
      <c r="E45" s="35" t="s">
        <v>126</v>
      </c>
      <c r="F45" s="35"/>
      <c r="G45" s="35"/>
      <c r="H45" s="35"/>
    </row>
    <row r="46" spans="1:8">
      <c r="A46" s="35"/>
      <c r="B46" s="35"/>
      <c r="C46" s="35"/>
      <c r="D46" s="35"/>
      <c r="E46" s="35" t="s">
        <v>74</v>
      </c>
      <c r="F46" s="35"/>
      <c r="G46" s="35"/>
      <c r="H46" s="35"/>
    </row>
    <row r="47" spans="1:8">
      <c r="A47" s="35"/>
      <c r="B47" s="35"/>
      <c r="C47" s="35"/>
      <c r="D47" s="35"/>
      <c r="E47" s="35" t="s">
        <v>75</v>
      </c>
      <c r="F47" s="35"/>
      <c r="G47" s="35"/>
      <c r="H47" s="35"/>
    </row>
    <row r="48" spans="1:8">
      <c r="A48" s="35"/>
      <c r="B48" s="35"/>
      <c r="C48" s="35"/>
      <c r="D48" s="35"/>
      <c r="E48" s="35" t="s">
        <v>116</v>
      </c>
      <c r="F48" s="35"/>
      <c r="G48" s="35"/>
      <c r="H48" s="35"/>
    </row>
    <row r="49" spans="1:8">
      <c r="A49" s="35"/>
      <c r="B49" s="134"/>
      <c r="C49" s="35"/>
      <c r="D49" s="35"/>
      <c r="E49" s="120" t="s">
        <v>127</v>
      </c>
      <c r="F49" s="35"/>
      <c r="G49" s="35"/>
      <c r="H49" s="35"/>
    </row>
    <row r="50" spans="1:8">
      <c r="A50" s="35"/>
      <c r="C50" s="35"/>
      <c r="D50" s="35"/>
      <c r="E50" s="120"/>
      <c r="F50" s="35"/>
      <c r="G50" s="35"/>
      <c r="H50" s="35"/>
    </row>
    <row r="51" spans="1:8">
      <c r="A51" s="35"/>
      <c r="B51" s="120"/>
      <c r="C51" s="35"/>
      <c r="D51" s="35"/>
      <c r="E51" s="35"/>
      <c r="F51" s="120"/>
      <c r="G51" s="35"/>
      <c r="H51" s="35"/>
    </row>
    <row r="52" spans="1:8">
      <c r="A52" s="35"/>
      <c r="B52" s="35"/>
      <c r="C52" s="35"/>
      <c r="D52" s="35"/>
      <c r="E52" s="35"/>
      <c r="F52" s="35"/>
      <c r="G52" s="35"/>
      <c r="H52" s="35"/>
    </row>
  </sheetData>
  <phoneticPr fontId="0" type="noConversion"/>
  <conditionalFormatting sqref="A17:B21">
    <cfRule type="expression" dxfId="3" priority="1" stopIfTrue="1">
      <formula>($A$16="")</formula>
    </cfRule>
  </conditionalFormatting>
  <conditionalFormatting sqref="A23:B27">
    <cfRule type="expression" dxfId="2" priority="2" stopIfTrue="1">
      <formula>($A$22="")</formula>
    </cfRule>
  </conditionalFormatting>
  <conditionalFormatting sqref="A29:B33">
    <cfRule type="expression" dxfId="1" priority="3" stopIfTrue="1">
      <formula>($A$28="")</formula>
    </cfRule>
  </conditionalFormatting>
  <conditionalFormatting sqref="A35:B39">
    <cfRule type="expression" dxfId="0" priority="4" stopIfTrue="1">
      <formula>($A$34="")</formula>
    </cfRule>
  </conditionalFormatting>
  <dataValidations xWindow="186" yWindow="580" count="7">
    <dataValidation allowBlank="1" showInputMessage="1" showErrorMessage="1" prompt="Graag de naam van de club" sqref="B10" xr:uid="{00000000-0002-0000-0100-000000000000}"/>
    <dataValidation allowBlank="1" showInputMessage="1" showErrorMessage="1" prompt="Graag de naam van de verantwoordlijke" sqref="B11" xr:uid="{00000000-0002-0000-0100-000001000000}"/>
    <dataValidation allowBlank="1" showInputMessage="1" showErrorMessage="1" prompt="Naam van de scheidsrechter_x000a_Nom de l'arbitre" sqref="A34 A16 A22 A28" xr:uid="{00000000-0002-0000-0100-000002000000}"/>
    <dataValidation type="custom" allowBlank="1" showInputMessage="1" showErrorMessage="1" error="1 scheidsrechter = 5 atleten inschrijven_x000a_1 arbitre = inscrire 5 athlètes" prompt="Naam van de atleet_x000a_Nom de l' athlète" sqref="A35:A39" xr:uid="{00000000-0002-0000-0100-000003000000}">
      <formula1>($A$34&lt;&gt;"")</formula1>
    </dataValidation>
    <dataValidation type="custom" allowBlank="1" showInputMessage="1" showErrorMessage="1" error="1 scheidsrechter = 5 atleten inschrijven_x000a_1 arbitre = inscrire 5 athlètes" prompt="Naam van de atleet_x000a_Nom de l' athlète" sqref="A17:A21" xr:uid="{00000000-0002-0000-0100-000004000000}">
      <formula1>($A$16&lt;&gt;"")</formula1>
    </dataValidation>
    <dataValidation type="custom" allowBlank="1" showInputMessage="1" showErrorMessage="1" error="1 scheidsrechter = 5 atleten inschrijven_x000a_1 arbitre = inscrire 5 athlètes" prompt="Naam van de atleet_x000a_Nom de l' athlète" sqref="A23:A27" xr:uid="{00000000-0002-0000-0100-000005000000}">
      <formula1>($A$22&lt;&gt;"")</formula1>
    </dataValidation>
    <dataValidation type="custom" allowBlank="1" showInputMessage="1" showErrorMessage="1" error="1 scheidsrechter = 5 atleten inschrijven_x000a_1 arbitre = inscrire 5 athlètes" prompt="Naam van de atleet_x000a_Nom de l' athlète" sqref="A29:A33" xr:uid="{00000000-0002-0000-0100-000006000000}">
      <formula1>($A$28&lt;&gt;"")</formula1>
    </dataValidation>
  </dataValidations>
  <hyperlinks>
    <hyperlink ref="E49" r:id="rId1" xr:uid="{00000000-0004-0000-0100-000000000000}"/>
  </hyperlinks>
  <printOptions gridLinesSet="0"/>
  <pageMargins left="0.74803149606299213" right="0.74803149606299213" top="1.5748031496062993" bottom="0.98425196850393704" header="0.19685039370078741" footer="0.51181102362204722"/>
  <pageSetup paperSize="9" scale="76" orientation="portrait" horizontalDpi="4294967292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29"/>
  <sheetViews>
    <sheetView showZeros="0" zoomScale="75" workbookViewId="0">
      <selection activeCell="J33" sqref="J33"/>
    </sheetView>
  </sheetViews>
  <sheetFormatPr baseColWidth="10" defaultColWidth="8.875" defaultRowHeight="14.25"/>
  <cols>
    <col min="1" max="1" width="26.5" style="4" bestFit="1" customWidth="1"/>
    <col min="2" max="2" width="10.375" style="4" bestFit="1" customWidth="1"/>
    <col min="3" max="3" width="21.375" style="4" bestFit="1" customWidth="1"/>
    <col min="4" max="4" width="2.5" style="4" customWidth="1"/>
    <col min="5" max="5" width="3" style="4" bestFit="1" customWidth="1"/>
    <col min="6" max="6" width="11" style="4" bestFit="1" customWidth="1"/>
    <col min="7" max="7" width="8.25" style="4" bestFit="1" customWidth="1"/>
    <col min="8" max="8" width="4" style="4" bestFit="1" customWidth="1"/>
    <col min="9" max="9" width="14.125" style="4" bestFit="1" customWidth="1"/>
    <col min="10" max="10" width="21.125" style="4" bestFit="1" customWidth="1"/>
    <col min="11" max="11" width="14.125" style="4" customWidth="1"/>
    <col min="12" max="12" width="17" style="4" bestFit="1" customWidth="1"/>
    <col min="13" max="14" width="14.125" style="4" customWidth="1"/>
    <col min="15" max="15" width="24.5" style="4" bestFit="1" customWidth="1"/>
    <col min="16" max="16" width="3" style="4" bestFit="1" customWidth="1"/>
    <col min="17" max="17" width="10.75" style="4" bestFit="1" customWidth="1"/>
    <col min="18" max="18" width="3" style="4" bestFit="1" customWidth="1"/>
    <col min="19" max="19" width="22" style="4" bestFit="1" customWidth="1"/>
    <col min="20" max="16384" width="8.875" style="4"/>
  </cols>
  <sheetData>
    <row r="1" spans="1:15" ht="15.75" thickBot="1">
      <c r="E1" s="11" t="s">
        <v>16</v>
      </c>
      <c r="F1" s="12"/>
      <c r="G1" s="13"/>
      <c r="H1" s="13"/>
      <c r="I1" s="13"/>
      <c r="J1" s="14" t="s">
        <v>32</v>
      </c>
      <c r="K1" s="14"/>
      <c r="L1" s="14" t="s">
        <v>33</v>
      </c>
      <c r="M1" s="14" t="s">
        <v>34</v>
      </c>
      <c r="N1" s="14" t="s">
        <v>35</v>
      </c>
      <c r="O1" s="14" t="s">
        <v>30</v>
      </c>
    </row>
    <row r="2" spans="1:15" ht="15">
      <c r="B2" s="15" t="s">
        <v>14</v>
      </c>
      <c r="C2" s="15" t="s">
        <v>15</v>
      </c>
      <c r="E2" s="16">
        <v>1</v>
      </c>
      <c r="F2" s="5" t="s">
        <v>8</v>
      </c>
      <c r="G2" s="5" t="s">
        <v>110</v>
      </c>
      <c r="H2" s="5" t="s">
        <v>48</v>
      </c>
      <c r="I2" s="17" t="s">
        <v>27</v>
      </c>
      <c r="J2" s="111" t="s">
        <v>99</v>
      </c>
      <c r="K2" s="18" t="s">
        <v>8</v>
      </c>
      <c r="L2" s="18" t="s">
        <v>100</v>
      </c>
      <c r="M2" s="18" t="s">
        <v>101</v>
      </c>
      <c r="N2" s="18" t="s">
        <v>102</v>
      </c>
      <c r="O2" s="18" t="s">
        <v>103</v>
      </c>
    </row>
    <row r="3" spans="1:15">
      <c r="A3" s="4" t="s">
        <v>28</v>
      </c>
      <c r="B3" s="25" t="str">
        <f>Individueel!F8</f>
        <v>N</v>
      </c>
      <c r="C3" s="4" t="s">
        <v>29</v>
      </c>
      <c r="E3" s="6">
        <v>2</v>
      </c>
      <c r="F3" s="4" t="s">
        <v>12</v>
      </c>
      <c r="G3" s="4" t="s">
        <v>110</v>
      </c>
      <c r="H3" s="4" t="s">
        <v>48</v>
      </c>
      <c r="I3" s="19" t="s">
        <v>26</v>
      </c>
      <c r="J3" s="20" t="s">
        <v>36</v>
      </c>
      <c r="K3" s="20" t="s">
        <v>12</v>
      </c>
      <c r="L3" s="20" t="s">
        <v>63</v>
      </c>
      <c r="M3" s="20" t="s">
        <v>64</v>
      </c>
      <c r="N3" s="30" t="s">
        <v>98</v>
      </c>
      <c r="O3" s="30" t="s">
        <v>97</v>
      </c>
    </row>
    <row r="4" spans="1:15">
      <c r="A4" s="4" t="str">
        <f>IF(Parameters!$B$3="N","Organiserende club",IF(Parameters!$B$3="F","Club organisateur","FOUT"))</f>
        <v>Organiserende club</v>
      </c>
      <c r="B4" s="3">
        <v>1</v>
      </c>
      <c r="C4" s="4" t="str">
        <f>IF(VLOOKUP($B$4,club,1)=$B$4,VLOOKUP($B$4,club,2),"Maak uw keuze")</f>
        <v>MGJ</v>
      </c>
      <c r="E4" s="6">
        <v>3</v>
      </c>
      <c r="F4" s="4" t="s">
        <v>13</v>
      </c>
      <c r="G4" s="4" t="s">
        <v>85</v>
      </c>
      <c r="H4" s="4" t="s">
        <v>48</v>
      </c>
      <c r="I4" s="19" t="s">
        <v>81</v>
      </c>
      <c r="J4" s="20" t="s">
        <v>70</v>
      </c>
      <c r="K4" s="20" t="s">
        <v>47</v>
      </c>
      <c r="L4" s="20" t="s">
        <v>43</v>
      </c>
      <c r="M4" s="20" t="s">
        <v>44</v>
      </c>
      <c r="N4" s="20" t="s">
        <v>45</v>
      </c>
      <c r="O4" s="20" t="s">
        <v>46</v>
      </c>
    </row>
    <row r="5" spans="1:15">
      <c r="A5" s="4" t="str">
        <f>"Param 1 - " &amp; IF(Parameters!$B$3="N","Open ?",IF(Parameters!$B$3="F","Ouvert ?","FOUT"))</f>
        <v>Param 1 - Open ?</v>
      </c>
      <c r="B5" s="3">
        <v>1</v>
      </c>
      <c r="C5" s="4" t="str">
        <f>IF(VLOOKUP(B5,Param,1)=B5,VLOOKUP(B5,Param,2),"Maak uw keuze")</f>
        <v>Open</v>
      </c>
      <c r="E5" s="6">
        <v>4</v>
      </c>
      <c r="F5" s="4" t="s">
        <v>10</v>
      </c>
      <c r="G5" s="4" t="s">
        <v>110</v>
      </c>
      <c r="H5" s="4" t="s">
        <v>48</v>
      </c>
      <c r="I5" s="19" t="s">
        <v>31</v>
      </c>
      <c r="J5" s="20" t="s">
        <v>37</v>
      </c>
      <c r="K5" s="20" t="s">
        <v>10</v>
      </c>
      <c r="L5" s="20" t="s">
        <v>39</v>
      </c>
      <c r="M5" s="20" t="s">
        <v>40</v>
      </c>
      <c r="N5" s="20" t="s">
        <v>104</v>
      </c>
      <c r="O5" s="31" t="s">
        <v>105</v>
      </c>
    </row>
    <row r="6" spans="1:15">
      <c r="A6" s="4" t="str">
        <f>"Param 2 - " &amp; IF(Parameters!$B$3="N","Vlaams / Belgisch",IF(Parameters!$B$3="F","Francophone / Belgique","FOUT"))</f>
        <v>Param 2 - Vlaams / Belgisch</v>
      </c>
      <c r="B6" s="3">
        <v>3</v>
      </c>
      <c r="C6" s="4" t="str">
        <f>IF(VLOOKUP(B6,Param,1)=B6,VLOOKUP(B6,Param,3),"Maak uw keuze")</f>
        <v>Belgisch</v>
      </c>
      <c r="E6" s="6">
        <v>5</v>
      </c>
      <c r="F6" s="4" t="s">
        <v>11</v>
      </c>
      <c r="G6" s="4" t="s">
        <v>110</v>
      </c>
      <c r="H6" s="4" t="s">
        <v>48</v>
      </c>
      <c r="I6" s="19" t="s">
        <v>62</v>
      </c>
      <c r="J6" s="20" t="s">
        <v>38</v>
      </c>
      <c r="K6" s="20" t="s">
        <v>11</v>
      </c>
      <c r="L6" s="20" t="s">
        <v>41</v>
      </c>
      <c r="M6" s="20" t="s">
        <v>42</v>
      </c>
      <c r="N6" s="30" t="s">
        <v>95</v>
      </c>
      <c r="O6" s="20" t="s">
        <v>96</v>
      </c>
    </row>
    <row r="7" spans="1:15">
      <c r="A7" s="4" t="str">
        <f>"Param 3 - " &amp; IF(Parameters!$B$3="N","Individueel ?",IF(Parameters!$B$3="F","Individuelle ?","FOUT"))</f>
        <v>Param 3 - Individueel ?</v>
      </c>
      <c r="B7" s="3">
        <v>2</v>
      </c>
      <c r="C7" s="4" t="str">
        <f>IF(VLOOKUP(B7,Param,1)=B7,VLOOKUP(B7,Param,4),"Maak uw keuze")</f>
        <v>team &amp; pair</v>
      </c>
      <c r="E7" s="6">
        <v>6</v>
      </c>
      <c r="F7" s="4" t="s">
        <v>79</v>
      </c>
      <c r="G7" s="4" t="s">
        <v>110</v>
      </c>
      <c r="H7" s="4" t="s">
        <v>48</v>
      </c>
      <c r="I7" s="19" t="s">
        <v>80</v>
      </c>
      <c r="J7" s="20" t="s">
        <v>86</v>
      </c>
      <c r="K7" s="20" t="s">
        <v>79</v>
      </c>
      <c r="L7" s="20" t="s">
        <v>87</v>
      </c>
      <c r="M7" s="20" t="s">
        <v>88</v>
      </c>
      <c r="N7" s="30" t="s">
        <v>89</v>
      </c>
      <c r="O7" s="31" t="s">
        <v>90</v>
      </c>
    </row>
    <row r="8" spans="1:15">
      <c r="A8" s="4" t="str">
        <f>"Param 4 - " &amp; IF(Parameters!$B$3="N","kampioenschap",IF(Parameters!$B$3="F","Championat","FOUT"))</f>
        <v>Param 4 - kampioenschap</v>
      </c>
      <c r="B8" s="3">
        <v>1</v>
      </c>
      <c r="C8" s="4" t="str">
        <f>IF(VLOOKUP(B8,Param,1)=B8,VLOOKUP(B8,Param,5),"Maak uw keuze")</f>
        <v>kampioenschap</v>
      </c>
      <c r="E8" s="6">
        <v>7</v>
      </c>
      <c r="F8" s="117" t="s">
        <v>113</v>
      </c>
      <c r="G8" s="4" t="s">
        <v>110</v>
      </c>
      <c r="H8" s="4" t="s">
        <v>48</v>
      </c>
      <c r="I8" s="112"/>
      <c r="J8" s="113"/>
      <c r="K8" s="20"/>
      <c r="L8" s="20"/>
      <c r="M8" s="20"/>
      <c r="N8" s="20"/>
      <c r="O8" s="20"/>
    </row>
    <row r="9" spans="1:15">
      <c r="B9" s="3">
        <v>2013</v>
      </c>
      <c r="E9" s="6">
        <v>8</v>
      </c>
      <c r="F9" s="4" t="s">
        <v>9</v>
      </c>
      <c r="G9" s="4" t="s">
        <v>110</v>
      </c>
      <c r="H9" s="4" t="s">
        <v>48</v>
      </c>
      <c r="I9" s="19" t="s">
        <v>82</v>
      </c>
      <c r="J9" s="20" t="s">
        <v>106</v>
      </c>
      <c r="K9" s="20" t="s">
        <v>9</v>
      </c>
      <c r="L9" s="20" t="s">
        <v>107</v>
      </c>
      <c r="M9" s="20" t="s">
        <v>84</v>
      </c>
      <c r="N9" s="20" t="s">
        <v>108</v>
      </c>
      <c r="O9" s="20" t="s">
        <v>109</v>
      </c>
    </row>
    <row r="10" spans="1:15">
      <c r="A10" s="4" t="str">
        <f>IF(Parameters!$B$3="N","Deelnameproijs",IF(Parameters!$B$3="F","Prix d' inscription","FOUT"))</f>
        <v>Deelnameproijs</v>
      </c>
      <c r="B10" s="3">
        <v>9</v>
      </c>
      <c r="C10" s="4" t="s">
        <v>25</v>
      </c>
      <c r="E10" s="6">
        <v>9</v>
      </c>
      <c r="F10" s="4" t="s">
        <v>71</v>
      </c>
      <c r="G10" s="4" t="s">
        <v>110</v>
      </c>
      <c r="H10" s="4" t="s">
        <v>48</v>
      </c>
      <c r="I10" s="19"/>
      <c r="J10" s="20" t="s">
        <v>72</v>
      </c>
      <c r="K10" s="20" t="s">
        <v>83</v>
      </c>
      <c r="L10" s="20" t="s">
        <v>93</v>
      </c>
      <c r="M10" s="20" t="s">
        <v>94</v>
      </c>
      <c r="N10" s="20"/>
      <c r="O10" s="30" t="s">
        <v>92</v>
      </c>
    </row>
    <row r="11" spans="1:15" ht="15" thickBot="1">
      <c r="A11" s="4" t="str">
        <f>IF(Parameters!$B$3="N","Dag 1",IF(Parameters!$B$3="F","Jour 1","FOUT"))</f>
        <v>Dag 1</v>
      </c>
      <c r="B11" s="7">
        <v>41398</v>
      </c>
      <c r="E11" s="21">
        <v>10</v>
      </c>
      <c r="F11" s="22" t="s">
        <v>110</v>
      </c>
      <c r="G11" s="22" t="s">
        <v>110</v>
      </c>
      <c r="H11" s="22" t="s">
        <v>48</v>
      </c>
      <c r="I11" s="23" t="s">
        <v>78</v>
      </c>
      <c r="J11" s="24" t="s">
        <v>111</v>
      </c>
      <c r="K11" s="24" t="s">
        <v>76</v>
      </c>
      <c r="L11" s="24" t="s">
        <v>74</v>
      </c>
      <c r="M11" s="24" t="s">
        <v>75</v>
      </c>
      <c r="N11" s="24" t="s">
        <v>77</v>
      </c>
      <c r="O11" s="110" t="s">
        <v>112</v>
      </c>
    </row>
    <row r="12" spans="1:15">
      <c r="A12" s="4" t="str">
        <f>IF(Parameters!$B$3="N","1 of 2 dagen",IF(Parameters!$B$3="F","1 ou 2 jours","FOUT"))</f>
        <v>1 of 2 dagen</v>
      </c>
      <c r="B12" s="3">
        <v>2</v>
      </c>
    </row>
    <row r="13" spans="1:15">
      <c r="A13" s="4" t="str">
        <f>IF(Parameters!$B$3="N","Individueel / Ploeg",IF(Parameters!$B$3="F","Individuelle / Equipe","FOUT"))</f>
        <v>Individueel / Ploeg</v>
      </c>
      <c r="B13" s="3" t="s">
        <v>118</v>
      </c>
      <c r="C13" s="4" t="str">
        <f>IF(Parameters!$B$3="N","I  / P",IF(Parameters!$B$3="F","I  / E","FOUT"))</f>
        <v>I  / P</v>
      </c>
    </row>
    <row r="14" spans="1:15" ht="15" thickBot="1">
      <c r="I14" s="25" t="s">
        <v>50</v>
      </c>
      <c r="J14" s="25" t="s">
        <v>51</v>
      </c>
      <c r="K14" s="25" t="s">
        <v>52</v>
      </c>
      <c r="L14" s="25" t="s">
        <v>53</v>
      </c>
      <c r="M14" s="25"/>
    </row>
    <row r="15" spans="1:15" ht="15.75" thickBot="1">
      <c r="A15" s="4" t="str">
        <f>IF(Parameters!$B$3="N","Adres inschrijving",IF(Parameters!$B$3="F","Addresse d' inscription","FOUT"))</f>
        <v>Adres inschrijving</v>
      </c>
      <c r="C15" s="4" t="str">
        <f>IF(VLOOKUP($B$4,club,1)=$B$4,VLOOKUP($B$4,club,6),"Maak uw keuze")</f>
        <v>Karin Verdonck</v>
      </c>
      <c r="H15" s="11" t="str">
        <f>IF(Parameters!$B$3="N","Open",IF(Parameters!$B$3="F","Ouvert","FOUT"))</f>
        <v>Open</v>
      </c>
      <c r="I15" s="26"/>
      <c r="J15" s="27"/>
      <c r="K15" s="11"/>
      <c r="L15" s="14" t="str">
        <f>IF(Parameters!$B$3="N","kampioenschap",IF(Parameters!$B$3="F","Championat","FOUT"))</f>
        <v>kampioenschap</v>
      </c>
      <c r="M15" s="14"/>
      <c r="N15" s="28"/>
    </row>
    <row r="16" spans="1:15">
      <c r="C16" s="4" t="str">
        <f>IF(VLOOKUP($B$4,club,1)=$B$4,VLOOKUP($B$4,club,7),"Maak uw keuze")</f>
        <v>MGJ</v>
      </c>
      <c r="H16" s="16">
        <v>1</v>
      </c>
      <c r="I16" s="17" t="str">
        <f>IF(Parameters!$B$3="N","Open",IF(Parameters!$B$3="F","Open","FOUT"))</f>
        <v>Open</v>
      </c>
      <c r="J16" s="18" t="str">
        <f>IF(Parameters!$B$3="N","Vlaams",IF(Parameters!$B$3="F","Vlaams","FOUT"))</f>
        <v>Vlaams</v>
      </c>
      <c r="K16" s="16" t="str">
        <f>IF(Parameters!$B$3="N","individueel",IF(Parameters!$B$3="F","individuel","FOUT"))</f>
        <v>individueel</v>
      </c>
      <c r="L16" s="18" t="str">
        <f>IF(Parameters!$B$3="N","kampioenschap",IF(Parameters!$B$3="F","Championat","FOUT"))</f>
        <v>kampioenschap</v>
      </c>
      <c r="M16" s="18"/>
      <c r="N16" s="19"/>
    </row>
    <row r="17" spans="3:14">
      <c r="C17" s="4" t="str">
        <f>IF(VLOOKUP($B$4,club,1)=$B$4,VLOOKUP($B$4,club,8),"Maak uw keuze")</f>
        <v>Zamanstraat 74</v>
      </c>
      <c r="H17" s="6">
        <v>2</v>
      </c>
      <c r="I17" s="19" t="str">
        <f>IF(Parameters!$B$3="N","",IF(Parameters!$B$3="F","","FOUT"))</f>
        <v/>
      </c>
      <c r="J17" s="20" t="str">
        <f>IF(Parameters!$B$3="N","Francophone",IF(Parameters!$B$3="F","Francophone","FOUT"))</f>
        <v>Francophone</v>
      </c>
      <c r="K17" s="6" t="str">
        <f>IF(Parameters!$B$3="N","team &amp; pair",IF(Parameters!$B$3="F","team &amp; pair","FOUT"))</f>
        <v>team &amp; pair</v>
      </c>
      <c r="L17" s="20" t="str">
        <f>IF(Parameters!$B$3="N","Tornooi",IF(Parameters!$B$3="F","Tournoi","FOUT"))</f>
        <v>Tornooi</v>
      </c>
      <c r="M17" s="20"/>
      <c r="N17" s="19"/>
    </row>
    <row r="18" spans="3:14">
      <c r="C18" s="4" t="str">
        <f>IF(VLOOKUP($B$4,club,1)=$B$4,VLOOKUP($B$4,club,9),"Maak uw keuze")</f>
        <v>9160 Lokeren</v>
      </c>
      <c r="H18" s="6">
        <v>3</v>
      </c>
      <c r="I18" s="19"/>
      <c r="J18" s="20" t="str">
        <f>IF(Parameters!$B$3="N","Belgisch",IF(Parameters!$B$3="F","Belgique","FOUT"))</f>
        <v>Belgisch</v>
      </c>
      <c r="K18" s="6"/>
      <c r="L18" s="20" t="s">
        <v>69</v>
      </c>
      <c r="M18" s="20"/>
      <c r="N18" s="19"/>
    </row>
    <row r="19" spans="3:14">
      <c r="C19" s="4" t="str">
        <f>IF(VLOOKUP($B$4,club,1)=$B$4,VLOOKUP($B$4,club,10),"Maak uw keuze")</f>
        <v>09 348 90 81</v>
      </c>
      <c r="H19" s="6">
        <v>4</v>
      </c>
      <c r="I19" s="19"/>
      <c r="J19" s="20" t="str">
        <f>IF(Parameters!$B$3="N","Herfst",IF(Parameters!$B$3="F","Automme","FOUT"))</f>
        <v>Herfst</v>
      </c>
      <c r="K19" s="6"/>
      <c r="L19" s="6"/>
      <c r="M19" s="20"/>
      <c r="N19" s="19"/>
    </row>
    <row r="20" spans="3:14">
      <c r="C20" s="4" t="str">
        <f>IF(VLOOKUP($B$4,club,1)=$B$4,VLOOKUP($B$4,club,11),"Maak uw keuze")</f>
        <v>edwig.lamberechts@pandora.be</v>
      </c>
      <c r="H20" s="6">
        <v>5</v>
      </c>
      <c r="I20" s="19"/>
      <c r="J20" s="20"/>
      <c r="K20" s="6"/>
      <c r="L20" s="6"/>
      <c r="M20" s="20" t="s">
        <v>17</v>
      </c>
      <c r="N20" s="19"/>
    </row>
    <row r="21" spans="3:14">
      <c r="H21" s="6">
        <v>6</v>
      </c>
      <c r="I21" s="19"/>
      <c r="J21" s="20"/>
      <c r="K21" s="6"/>
      <c r="L21" s="6"/>
      <c r="M21" s="20"/>
      <c r="N21" s="19"/>
    </row>
    <row r="22" spans="3:14">
      <c r="H22" s="6">
        <v>7</v>
      </c>
      <c r="I22" s="19"/>
      <c r="J22" s="20"/>
      <c r="K22" s="6"/>
      <c r="L22" s="6"/>
      <c r="M22" s="20"/>
      <c r="N22" s="19"/>
    </row>
    <row r="23" spans="3:14">
      <c r="H23" s="6">
        <v>8</v>
      </c>
      <c r="I23" s="19"/>
      <c r="J23" s="20"/>
      <c r="K23" s="6"/>
      <c r="L23" s="6"/>
      <c r="M23" s="20"/>
      <c r="N23" s="19"/>
    </row>
    <row r="24" spans="3:14">
      <c r="C24" s="35" t="s">
        <v>110</v>
      </c>
      <c r="H24" s="6">
        <v>9</v>
      </c>
      <c r="I24" s="19" t="s">
        <v>17</v>
      </c>
      <c r="J24" s="20" t="s">
        <v>17</v>
      </c>
      <c r="K24" s="6"/>
      <c r="L24" s="6" t="s">
        <v>17</v>
      </c>
      <c r="M24" s="20"/>
      <c r="N24" s="19"/>
    </row>
    <row r="25" spans="3:14" ht="15" thickBot="1">
      <c r="C25" s="35" t="s">
        <v>74</v>
      </c>
      <c r="H25" s="21">
        <v>10</v>
      </c>
      <c r="I25" s="23"/>
      <c r="J25" s="24"/>
      <c r="K25" s="21"/>
      <c r="L25" s="21"/>
      <c r="M25" s="24"/>
      <c r="N25" s="23"/>
    </row>
    <row r="26" spans="3:14">
      <c r="C26" s="35" t="s">
        <v>115</v>
      </c>
    </row>
    <row r="27" spans="3:14">
      <c r="C27" s="36" t="s">
        <v>116</v>
      </c>
    </row>
    <row r="28" spans="3:14">
      <c r="C28" s="118" t="s">
        <v>117</v>
      </c>
    </row>
    <row r="29" spans="3:14">
      <c r="C29" s="35"/>
    </row>
  </sheetData>
  <phoneticPr fontId="0" type="noConversion"/>
  <hyperlinks>
    <hyperlink ref="O7" r:id="rId1" xr:uid="{00000000-0004-0000-0200-000000000000}"/>
    <hyperlink ref="O5" r:id="rId2" xr:uid="{00000000-0004-0000-0200-000001000000}"/>
    <hyperlink ref="C28" r:id="rId3" xr:uid="{00000000-0004-0000-0200-000002000000}"/>
  </hyperlinks>
  <pageMargins left="0.75" right="0.75" top="1" bottom="1" header="0.5" footer="0.5"/>
  <pageSetup paperSize="47" scale="63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F23"/>
  <sheetViews>
    <sheetView topLeftCell="A2" workbookViewId="0">
      <selection activeCell="I20" sqref="I20"/>
    </sheetView>
  </sheetViews>
  <sheetFormatPr baseColWidth="10" defaultColWidth="8.875" defaultRowHeight="14.25"/>
  <cols>
    <col min="1" max="1" width="16.375" style="4" bestFit="1" customWidth="1"/>
    <col min="2" max="3" width="8.875" style="4"/>
    <col min="4" max="4" width="14.375" style="4" bestFit="1" customWidth="1"/>
    <col min="5" max="16384" width="8.875" style="4"/>
  </cols>
  <sheetData>
    <row r="1" spans="1:5" ht="15">
      <c r="A1" s="8" t="str">
        <f>IF(Parameters!$B$3="N","Werkwijze",IF(Parameters!$B$3="F","Instruction","FOUT"))</f>
        <v>Werkwijze</v>
      </c>
    </row>
    <row r="3" spans="1:5">
      <c r="B3" s="4" t="s">
        <v>54</v>
      </c>
    </row>
    <row r="4" spans="1:5">
      <c r="C4" s="4" t="s">
        <v>58</v>
      </c>
      <c r="D4" s="4" t="s">
        <v>59</v>
      </c>
      <c r="E4" s="4" t="s">
        <v>60</v>
      </c>
    </row>
    <row r="7" spans="1:5" ht="15">
      <c r="A7" s="9" t="str">
        <f>IF(Parameters!$B$3="N","Organiserende club",IF(Parameters!$B$3="F","Club organisateur","FOUT"))</f>
        <v>Organiserende club</v>
      </c>
    </row>
    <row r="8" spans="1:5" ht="15">
      <c r="A8" s="9"/>
      <c r="B8" s="4" t="s">
        <v>54</v>
      </c>
    </row>
    <row r="9" spans="1:5">
      <c r="C9" s="4" t="str">
        <f>IF(Parameters!$B$3="N","Kies de juiste codes in de gele velden",IF(Parameters!$B$3="F","Choisissez les codes dans la partie jaune","FOUT"))</f>
        <v>Kies de juiste codes in de gele velden</v>
      </c>
    </row>
    <row r="11" spans="1:5" ht="15">
      <c r="A11" s="9" t="str">
        <f>IF(Parameters!$B$3="N","Inschrijvende club",IF(Parameters!$B$3="F","Club participant","FOUT"))</f>
        <v>Inschrijvende club</v>
      </c>
    </row>
    <row r="12" spans="1:5">
      <c r="B12" s="4" t="s">
        <v>55</v>
      </c>
    </row>
    <row r="13" spans="1:5" ht="15">
      <c r="A13" s="9"/>
      <c r="C13" s="4" t="str">
        <f>IF(Parameters!$B$3="N","Vul in",IF(Parameters!$B$3="F","à remplir","FOUT"))</f>
        <v>Vul in</v>
      </c>
    </row>
    <row r="14" spans="1:5">
      <c r="D14" s="4" t="str">
        <f>IF(Parameters!$B$3="N","Club",IF(Parameters!$B$3="F","Club","FOUT"))</f>
        <v>Club</v>
      </c>
    </row>
    <row r="15" spans="1:5">
      <c r="D15" s="4" t="str">
        <f>IF(Parameters!$B$3="N","Verantwoordelijke",IF(Parameters!$B$3="F","Responsable","FOUT"))</f>
        <v>Verantwoordelijke</v>
      </c>
    </row>
    <row r="16" spans="1:5">
      <c r="D16" s="4" t="str">
        <f>IF(Parameters!$B$3="N","Telefoon",IF(Parameters!$B$3="F","Telephone","FOUT"))</f>
        <v>Telefoon</v>
      </c>
    </row>
    <row r="17" spans="1:6">
      <c r="D17" s="4" t="str">
        <f>IF(Parameters!$B$3="N","Naam referee",IF(Parameters!$B$3="F","Nom arbitre","FOUT"))</f>
        <v>Naam referee</v>
      </c>
    </row>
    <row r="18" spans="1:6">
      <c r="D18" s="4" t="str">
        <f>IF(Parameters!$B$3="N","Naam atleten",IF(Parameters!$B$3="F","Nom athletes","FOUT"))</f>
        <v>Naam atleten</v>
      </c>
    </row>
    <row r="19" spans="1:6">
      <c r="D19" s="4" t="str">
        <f>IF(Parameters!$B$3="N","Individueel",IF(Parameters!$B$3="F","Individuel","FOUT"))</f>
        <v>Individueel</v>
      </c>
      <c r="E19" s="4" t="s">
        <v>56</v>
      </c>
    </row>
    <row r="20" spans="1:6">
      <c r="D20" s="4" t="str">
        <f>IF(Parameters!$B$3="N","Team &amp; pair",IF(Parameters!$B$3="F","Team &amp; pair","FOUT"))</f>
        <v>Team &amp; pair</v>
      </c>
      <c r="E20" s="4" t="s">
        <v>57</v>
      </c>
    </row>
    <row r="21" spans="1:6">
      <c r="E21" s="4" t="str">
        <f>IF(Parameters!$B$3="N","+ voor het team BC1, BC2",IF(Parameters!$B$3="F","+ pour le team BC1, BC2","FOUT"))</f>
        <v>+ voor het team BC1, BC2</v>
      </c>
    </row>
    <row r="22" spans="1:6">
      <c r="F22" s="10"/>
    </row>
    <row r="23" spans="1:6">
      <c r="A23" s="117" t="s">
        <v>114</v>
      </c>
    </row>
  </sheetData>
  <phoneticPr fontId="0" type="noConversion"/>
  <pageMargins left="0.75" right="0.75" top="1" bottom="1" header="0.5" footer="0.5"/>
  <pageSetup paperSize="47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38"/>
  <sheetViews>
    <sheetView zoomScale="75" workbookViewId="0">
      <selection activeCell="F43" sqref="F43"/>
    </sheetView>
  </sheetViews>
  <sheetFormatPr baseColWidth="10" defaultColWidth="8.625" defaultRowHeight="14.25"/>
  <cols>
    <col min="8" max="8" width="2.125" customWidth="1"/>
  </cols>
  <sheetData>
    <row r="1" spans="1:15" ht="15">
      <c r="A1" s="1" t="s">
        <v>24</v>
      </c>
    </row>
    <row r="2" spans="1:15" ht="15">
      <c r="A2" s="29" t="s">
        <v>65</v>
      </c>
      <c r="I2" s="29" t="s">
        <v>67</v>
      </c>
    </row>
    <row r="3" spans="1:15">
      <c r="A3" t="s">
        <v>18</v>
      </c>
      <c r="B3" t="s">
        <v>19</v>
      </c>
      <c r="C3">
        <f>COUNTA(Individueel!$A14)*-4</f>
        <v>0</v>
      </c>
      <c r="I3" t="s">
        <v>18</v>
      </c>
      <c r="J3" t="s">
        <v>19</v>
      </c>
      <c r="K3">
        <f>COUNTA('Team &amp; pair'!A16)*-5</f>
        <v>0</v>
      </c>
    </row>
    <row r="4" spans="1:15">
      <c r="B4" t="s">
        <v>20</v>
      </c>
      <c r="C4">
        <f>COUNTA(Individueel!$A15:$A18)</f>
        <v>0</v>
      </c>
      <c r="J4" t="s">
        <v>20</v>
      </c>
      <c r="K4">
        <f>COUNTA('Team &amp; pair'!$A17:$A21)</f>
        <v>0</v>
      </c>
    </row>
    <row r="5" spans="1:15">
      <c r="A5" t="s">
        <v>21</v>
      </c>
      <c r="B5" t="s">
        <v>19</v>
      </c>
      <c r="C5">
        <f>COUNTA(Individueel!$A19)*-4</f>
        <v>0</v>
      </c>
      <c r="I5" t="s">
        <v>21</v>
      </c>
      <c r="J5" t="s">
        <v>19</v>
      </c>
      <c r="K5">
        <f>COUNTA('Team &amp; pair'!$A22)*-5</f>
        <v>0</v>
      </c>
    </row>
    <row r="6" spans="1:15">
      <c r="B6" t="s">
        <v>20</v>
      </c>
      <c r="C6">
        <f>COUNTA(Individueel!$A20:$A23)</f>
        <v>0</v>
      </c>
      <c r="J6" t="s">
        <v>20</v>
      </c>
      <c r="K6">
        <f>COUNTA('Team &amp; pair'!$A23:$A27)</f>
        <v>0</v>
      </c>
    </row>
    <row r="7" spans="1:15">
      <c r="A7" t="s">
        <v>22</v>
      </c>
      <c r="B7" t="s">
        <v>19</v>
      </c>
      <c r="C7">
        <f>COUNTA(Individueel!$A24)*-4</f>
        <v>0</v>
      </c>
      <c r="I7" t="s">
        <v>22</v>
      </c>
      <c r="J7" t="s">
        <v>19</v>
      </c>
      <c r="K7">
        <f>COUNTA('Team &amp; pair'!$A28)*-5</f>
        <v>0</v>
      </c>
    </row>
    <row r="8" spans="1:15">
      <c r="B8" t="s">
        <v>20</v>
      </c>
      <c r="C8">
        <f>COUNTA(Individueel!$A25:$A28)</f>
        <v>0</v>
      </c>
      <c r="J8" t="s">
        <v>20</v>
      </c>
      <c r="K8">
        <f>COUNTA('Team &amp; pair'!$A29:$A33)</f>
        <v>0</v>
      </c>
    </row>
    <row r="9" spans="1:15">
      <c r="A9" t="s">
        <v>23</v>
      </c>
      <c r="B9" t="s">
        <v>19</v>
      </c>
      <c r="C9">
        <f>COUNTA(Individueel!$A29)*-4</f>
        <v>0</v>
      </c>
      <c r="I9" t="s">
        <v>23</v>
      </c>
      <c r="J9" t="s">
        <v>19</v>
      </c>
      <c r="K9">
        <f>COUNTA('Team &amp; pair'!$A34)*-5</f>
        <v>0</v>
      </c>
    </row>
    <row r="10" spans="1:15">
      <c r="B10" t="s">
        <v>20</v>
      </c>
      <c r="C10">
        <f>COUNTA(Individueel!$A30:$A33)</f>
        <v>0</v>
      </c>
      <c r="J10" t="s">
        <v>20</v>
      </c>
      <c r="K10">
        <f>COUNTA('Team &amp; pair'!$A35:$A39)</f>
        <v>0</v>
      </c>
    </row>
    <row r="11" spans="1:15">
      <c r="A11" t="s">
        <v>66</v>
      </c>
      <c r="B11" t="s">
        <v>19</v>
      </c>
      <c r="C11">
        <f>COUNTA(Individueel!$A34)*-4</f>
        <v>0</v>
      </c>
    </row>
    <row r="12" spans="1:15" ht="15" thickBot="1">
      <c r="B12" t="s">
        <v>20</v>
      </c>
      <c r="C12">
        <f>COUNTA(Individueel!$A35:$A38)</f>
        <v>0</v>
      </c>
    </row>
    <row r="13" spans="1:15" ht="15" thickBot="1">
      <c r="C13" s="2">
        <f>SUM(C3:C12)</f>
        <v>0</v>
      </c>
      <c r="K13" s="2">
        <f>SUM(K3:K12)</f>
        <v>0</v>
      </c>
    </row>
    <row r="14" spans="1:15" ht="15">
      <c r="A14" s="29" t="s">
        <v>73</v>
      </c>
      <c r="I14" s="29" t="s">
        <v>73</v>
      </c>
    </row>
    <row r="15" spans="1:15">
      <c r="A15">
        <f>IF(Individueel!A15&lt;&gt;"",-1,0)</f>
        <v>0</v>
      </c>
      <c r="B15">
        <f>IF(Individueel!D15&lt;&gt;"",1,0)</f>
        <v>0</v>
      </c>
      <c r="C15">
        <f>IF(Individueel!E15&lt;&gt;"",1,0)</f>
        <v>0</v>
      </c>
      <c r="D15">
        <f>IF(Individueel!F15&lt;&gt;"",1,0)</f>
        <v>0</v>
      </c>
      <c r="E15">
        <f>IF(Individueel!G15&lt;&gt;"",1,0)</f>
        <v>0</v>
      </c>
      <c r="F15">
        <f>IF(Individueel!H15&lt;&gt;"",1,0)</f>
        <v>0</v>
      </c>
      <c r="G15">
        <f>SUM(A15:F15)</f>
        <v>0</v>
      </c>
    </row>
    <row r="16" spans="1:15">
      <c r="A16">
        <f>IF(Individueel!A16&lt;&gt;"",-1,0)</f>
        <v>0</v>
      </c>
      <c r="B16">
        <f>IF(Individueel!D16&lt;&gt;"",1,0)</f>
        <v>0</v>
      </c>
      <c r="C16">
        <f>IF(Individueel!E16&lt;&gt;"",1,0)</f>
        <v>0</v>
      </c>
      <c r="D16">
        <f>IF(Individueel!F16&lt;&gt;"",1,0)</f>
        <v>0</v>
      </c>
      <c r="E16">
        <f>IF(Individueel!G16&lt;&gt;"",1,0)</f>
        <v>0</v>
      </c>
      <c r="F16">
        <f>IF(Individueel!H16&lt;&gt;"",1,0)</f>
        <v>0</v>
      </c>
      <c r="G16">
        <f>SUM(A16:F16)</f>
        <v>0</v>
      </c>
      <c r="I16">
        <f>IF('Team &amp; pair'!A17&lt;&gt;"",-1,0)</f>
        <v>0</v>
      </c>
      <c r="J16">
        <f>IF('Team &amp; pair'!D17&lt;&gt;"",1,0)</f>
        <v>0</v>
      </c>
      <c r="K16">
        <f>IF('Team &amp; pair'!E17&lt;&gt;"",1,0)</f>
        <v>0</v>
      </c>
      <c r="L16">
        <f>IF('Team &amp; pair'!F17&lt;&gt;"",1,0)</f>
        <v>0</v>
      </c>
      <c r="M16">
        <f>IF('Team &amp; pair'!G17&lt;&gt;"",1,0)</f>
        <v>0</v>
      </c>
      <c r="N16">
        <f>IF('Team &amp; pair'!H17&lt;&gt;"",1,0)</f>
        <v>0</v>
      </c>
      <c r="O16">
        <f>SUM(I16:N16)</f>
        <v>0</v>
      </c>
    </row>
    <row r="17" spans="1:15">
      <c r="A17">
        <f>IF(Individueel!A17&lt;&gt;"",-1,0)</f>
        <v>0</v>
      </c>
      <c r="B17">
        <f>IF(Individueel!D17&lt;&gt;"",1,0)</f>
        <v>0</v>
      </c>
      <c r="C17">
        <f>IF(Individueel!E17&lt;&gt;"",1,0)</f>
        <v>0</v>
      </c>
      <c r="D17">
        <f>IF(Individueel!F17&lt;&gt;"",1,0)</f>
        <v>0</v>
      </c>
      <c r="E17">
        <f>IF(Individueel!G17&lt;&gt;"",1,0)</f>
        <v>0</v>
      </c>
      <c r="F17">
        <f>IF(Individueel!H17&lt;&gt;"",1,0)</f>
        <v>0</v>
      </c>
      <c r="G17">
        <f>SUM(A17:F17)</f>
        <v>0</v>
      </c>
      <c r="I17">
        <f>IF('Team &amp; pair'!A18&lt;&gt;"",-1,0)</f>
        <v>0</v>
      </c>
      <c r="J17">
        <f>IF('Team &amp; pair'!D18&lt;&gt;"",1,0)</f>
        <v>0</v>
      </c>
      <c r="K17">
        <f>IF('Team &amp; pair'!E18&lt;&gt;"",1,0)</f>
        <v>0</v>
      </c>
      <c r="L17">
        <f>IF('Team &amp; pair'!F18&lt;&gt;"",1,0)</f>
        <v>0</v>
      </c>
      <c r="M17">
        <f>IF('Team &amp; pair'!G18&lt;&gt;"",1,0)</f>
        <v>0</v>
      </c>
      <c r="N17">
        <f>IF('Team &amp; pair'!H18&lt;&gt;"",1,0)</f>
        <v>0</v>
      </c>
      <c r="O17">
        <f>SUM(I17:N17)</f>
        <v>0</v>
      </c>
    </row>
    <row r="18" spans="1:15">
      <c r="A18">
        <f>IF(Individueel!A18&lt;&gt;"",-1,0)</f>
        <v>0</v>
      </c>
      <c r="B18">
        <f>IF(Individueel!D18&lt;&gt;"",1,0)</f>
        <v>0</v>
      </c>
      <c r="C18">
        <f>IF(Individueel!E18&lt;&gt;"",1,0)</f>
        <v>0</v>
      </c>
      <c r="D18">
        <f>IF(Individueel!F18&lt;&gt;"",1,0)</f>
        <v>0</v>
      </c>
      <c r="E18">
        <f>IF(Individueel!G18&lt;&gt;"",1,0)</f>
        <v>0</v>
      </c>
      <c r="F18">
        <f>IF(Individueel!H18&lt;&gt;"",1,0)</f>
        <v>0</v>
      </c>
      <c r="G18">
        <f>SUM(A18:F18)</f>
        <v>0</v>
      </c>
      <c r="I18">
        <f>IF('Team &amp; pair'!A19&lt;&gt;"",-1,0)</f>
        <v>0</v>
      </c>
      <c r="J18">
        <f>IF('Team &amp; pair'!D19&lt;&gt;"",1,0)</f>
        <v>0</v>
      </c>
      <c r="K18">
        <f>IF('Team &amp; pair'!E19&lt;&gt;"",1,0)</f>
        <v>0</v>
      </c>
      <c r="L18">
        <f>IF('Team &amp; pair'!F19&lt;&gt;"",1,0)</f>
        <v>0</v>
      </c>
      <c r="M18">
        <f>IF('Team &amp; pair'!G19&lt;&gt;"",1,0)</f>
        <v>0</v>
      </c>
      <c r="N18">
        <f>IF('Team &amp; pair'!H19&lt;&gt;"",1,0)</f>
        <v>0</v>
      </c>
      <c r="O18">
        <f>SUM(I18:N18)</f>
        <v>0</v>
      </c>
    </row>
    <row r="19" spans="1:15">
      <c r="I19">
        <f>IF('Team &amp; pair'!A20&lt;&gt;"",-1,0)</f>
        <v>0</v>
      </c>
      <c r="J19">
        <f>IF('Team &amp; pair'!D20&lt;&gt;"",1,0)</f>
        <v>0</v>
      </c>
      <c r="K19">
        <f>IF('Team &amp; pair'!E20&lt;&gt;"",1,0)</f>
        <v>0</v>
      </c>
      <c r="L19">
        <f>IF('Team &amp; pair'!F20&lt;&gt;"",1,0)</f>
        <v>0</v>
      </c>
      <c r="M19">
        <f>IF('Team &amp; pair'!G20&lt;&gt;"",1,0)</f>
        <v>0</v>
      </c>
      <c r="N19">
        <f>IF('Team &amp; pair'!H20&lt;&gt;"",1,0)</f>
        <v>0</v>
      </c>
      <c r="O19">
        <f>SUM(I19:N19)</f>
        <v>0</v>
      </c>
    </row>
    <row r="20" spans="1:15">
      <c r="A20">
        <f>IF(Individueel!A20&lt;&gt;"",-1,0)</f>
        <v>0</v>
      </c>
      <c r="B20">
        <f>IF(Individueel!D20&lt;&gt;"",1,0)</f>
        <v>0</v>
      </c>
      <c r="C20">
        <f>IF(Individueel!E20&lt;&gt;"",1,0)</f>
        <v>0</v>
      </c>
      <c r="D20">
        <f>IF(Individueel!F20&lt;&gt;"",1,0)</f>
        <v>0</v>
      </c>
      <c r="E20">
        <f>IF(Individueel!G20&lt;&gt;"",1,0)</f>
        <v>0</v>
      </c>
      <c r="F20">
        <f>IF(Individueel!H20&lt;&gt;"",1,0)</f>
        <v>0</v>
      </c>
      <c r="G20">
        <f>SUM(A20:F20)</f>
        <v>0</v>
      </c>
      <c r="I20">
        <f>IF('Team &amp; pair'!A21&lt;&gt;"",-1,0)</f>
        <v>0</v>
      </c>
      <c r="J20">
        <f>IF('Team &amp; pair'!D21&lt;&gt;"",1,0)</f>
        <v>0</v>
      </c>
      <c r="K20">
        <f>IF('Team &amp; pair'!E21&lt;&gt;"",1,0)</f>
        <v>0</v>
      </c>
      <c r="L20">
        <f>IF('Team &amp; pair'!F21&lt;&gt;"",1,0)</f>
        <v>0</v>
      </c>
      <c r="M20">
        <f>IF('Team &amp; pair'!G21&lt;&gt;"",1,0)</f>
        <v>0</v>
      </c>
      <c r="N20">
        <f>IF('Team &amp; pair'!H21&lt;&gt;"",1,0)</f>
        <v>0</v>
      </c>
      <c r="O20">
        <f>SUM(I20:N20)</f>
        <v>0</v>
      </c>
    </row>
    <row r="21" spans="1:15">
      <c r="A21">
        <f>IF(Individueel!A21&lt;&gt;"",-1,0)</f>
        <v>0</v>
      </c>
      <c r="B21">
        <f>IF(Individueel!D21&lt;&gt;"",1,0)</f>
        <v>0</v>
      </c>
      <c r="C21">
        <f>IF(Individueel!E21&lt;&gt;"",1,0)</f>
        <v>0</v>
      </c>
      <c r="D21">
        <f>IF(Individueel!F21&lt;&gt;"",1,0)</f>
        <v>0</v>
      </c>
      <c r="E21">
        <f>IF(Individueel!G21&lt;&gt;"",1,0)</f>
        <v>0</v>
      </c>
      <c r="F21">
        <f>IF(Individueel!H21&lt;&gt;"",1,0)</f>
        <v>0</v>
      </c>
      <c r="G21">
        <f>SUM(A21:F21)</f>
        <v>0</v>
      </c>
    </row>
    <row r="22" spans="1:15">
      <c r="A22">
        <f>IF(Individueel!A22&lt;&gt;"",-1,0)</f>
        <v>0</v>
      </c>
      <c r="B22">
        <f>IF(Individueel!D22&lt;&gt;"",1,0)</f>
        <v>0</v>
      </c>
      <c r="C22">
        <f>IF(Individueel!E22&lt;&gt;"",1,0)</f>
        <v>0</v>
      </c>
      <c r="D22">
        <f>IF(Individueel!F22&lt;&gt;"",1,0)</f>
        <v>0</v>
      </c>
      <c r="E22">
        <f>IF(Individueel!G22&lt;&gt;"",1,0)</f>
        <v>0</v>
      </c>
      <c r="F22">
        <f>IF(Individueel!H22&lt;&gt;"",1,0)</f>
        <v>0</v>
      </c>
      <c r="G22">
        <f>SUM(A22:F22)</f>
        <v>0</v>
      </c>
      <c r="I22">
        <f>IF('Team &amp; pair'!A23&lt;&gt;"",-1,0)</f>
        <v>0</v>
      </c>
      <c r="J22">
        <f>IF('Team &amp; pair'!D23&lt;&gt;"",1,0)</f>
        <v>0</v>
      </c>
      <c r="K22">
        <f>IF('Team &amp; pair'!E23&lt;&gt;"",1,0)</f>
        <v>0</v>
      </c>
      <c r="L22">
        <f>IF('Team &amp; pair'!F23&lt;&gt;"",1,0)</f>
        <v>0</v>
      </c>
      <c r="M22">
        <f>IF('Team &amp; pair'!G23&lt;&gt;"",1,0)</f>
        <v>0</v>
      </c>
      <c r="N22">
        <f>IF('Team &amp; pair'!H23&lt;&gt;"",1,0)</f>
        <v>0</v>
      </c>
      <c r="O22">
        <f>SUM(I22:N22)</f>
        <v>0</v>
      </c>
    </row>
    <row r="23" spans="1:15">
      <c r="A23">
        <f>IF(Individueel!A23&lt;&gt;"",-1,0)</f>
        <v>0</v>
      </c>
      <c r="B23">
        <f>IF(Individueel!D23&lt;&gt;"",1,0)</f>
        <v>0</v>
      </c>
      <c r="C23">
        <f>IF(Individueel!E23&lt;&gt;"",1,0)</f>
        <v>0</v>
      </c>
      <c r="D23">
        <f>IF(Individueel!F23&lt;&gt;"",1,0)</f>
        <v>0</v>
      </c>
      <c r="E23">
        <f>IF(Individueel!G23&lt;&gt;"",1,0)</f>
        <v>0</v>
      </c>
      <c r="F23">
        <f>IF(Individueel!H23&lt;&gt;"",1,0)</f>
        <v>0</v>
      </c>
      <c r="G23">
        <f>SUM(A23:F23)</f>
        <v>0</v>
      </c>
      <c r="I23">
        <f>IF('Team &amp; pair'!A24&lt;&gt;"",-1,0)</f>
        <v>0</v>
      </c>
      <c r="J23">
        <f>IF('Team &amp; pair'!D24&lt;&gt;"",1,0)</f>
        <v>0</v>
      </c>
      <c r="K23">
        <f>IF('Team &amp; pair'!E24&lt;&gt;"",1,0)</f>
        <v>0</v>
      </c>
      <c r="L23">
        <f>IF('Team &amp; pair'!F24&lt;&gt;"",1,0)</f>
        <v>0</v>
      </c>
      <c r="M23">
        <f>IF('Team &amp; pair'!G24&lt;&gt;"",1,0)</f>
        <v>0</v>
      </c>
      <c r="N23">
        <f>IF('Team &amp; pair'!H24&lt;&gt;"",1,0)</f>
        <v>0</v>
      </c>
      <c r="O23">
        <f>SUM(I23:N23)</f>
        <v>0</v>
      </c>
    </row>
    <row r="24" spans="1:15">
      <c r="I24">
        <f>IF('Team &amp; pair'!A25&lt;&gt;"",-1,0)</f>
        <v>0</v>
      </c>
      <c r="J24">
        <f>IF('Team &amp; pair'!D25&lt;&gt;"",1,0)</f>
        <v>0</v>
      </c>
      <c r="K24">
        <f>IF('Team &amp; pair'!E25&lt;&gt;"",1,0)</f>
        <v>0</v>
      </c>
      <c r="L24">
        <f>IF('Team &amp; pair'!F25&lt;&gt;"",1,0)</f>
        <v>0</v>
      </c>
      <c r="M24">
        <f>IF('Team &amp; pair'!G25&lt;&gt;"",1,0)</f>
        <v>0</v>
      </c>
      <c r="N24">
        <f>IF('Team &amp; pair'!H25&lt;&gt;"",1,0)</f>
        <v>0</v>
      </c>
      <c r="O24">
        <f>SUM(I24:N24)</f>
        <v>0</v>
      </c>
    </row>
    <row r="25" spans="1:15">
      <c r="A25">
        <f>IF(Individueel!A25&lt;&gt;"",-1,0)</f>
        <v>0</v>
      </c>
      <c r="B25">
        <f>IF(Individueel!D25&lt;&gt;"",1,0)</f>
        <v>0</v>
      </c>
      <c r="C25">
        <f>IF(Individueel!E25&lt;&gt;"",1,0)</f>
        <v>0</v>
      </c>
      <c r="D25">
        <f>IF(Individueel!F25&lt;&gt;"",1,0)</f>
        <v>0</v>
      </c>
      <c r="E25">
        <f>IF(Individueel!G25&lt;&gt;"",1,0)</f>
        <v>0</v>
      </c>
      <c r="F25">
        <f>IF(Individueel!H25&lt;&gt;"",1,0)</f>
        <v>0</v>
      </c>
      <c r="G25">
        <f>SUM(A25:F25)</f>
        <v>0</v>
      </c>
      <c r="I25">
        <f>IF('Team &amp; pair'!A26&lt;&gt;"",-1,0)</f>
        <v>0</v>
      </c>
      <c r="J25">
        <f>IF('Team &amp; pair'!D26&lt;&gt;"",1,0)</f>
        <v>0</v>
      </c>
      <c r="K25">
        <f>IF('Team &amp; pair'!E26&lt;&gt;"",1,0)</f>
        <v>0</v>
      </c>
      <c r="L25">
        <f>IF('Team &amp; pair'!F26&lt;&gt;"",1,0)</f>
        <v>0</v>
      </c>
      <c r="M25">
        <f>IF('Team &amp; pair'!G26&lt;&gt;"",1,0)</f>
        <v>0</v>
      </c>
      <c r="N25">
        <f>IF('Team &amp; pair'!H26&lt;&gt;"",1,0)</f>
        <v>0</v>
      </c>
      <c r="O25">
        <f>SUM(I25:N25)</f>
        <v>0</v>
      </c>
    </row>
    <row r="26" spans="1:15">
      <c r="A26">
        <f>IF(Individueel!A26&lt;&gt;"",-1,0)</f>
        <v>0</v>
      </c>
      <c r="B26">
        <f>IF(Individueel!D26&lt;&gt;"",1,0)</f>
        <v>0</v>
      </c>
      <c r="C26">
        <f>IF(Individueel!E26&lt;&gt;"",1,0)</f>
        <v>0</v>
      </c>
      <c r="D26">
        <f>IF(Individueel!F26&lt;&gt;"",1,0)</f>
        <v>0</v>
      </c>
      <c r="E26">
        <f>IF(Individueel!G26&lt;&gt;"",1,0)</f>
        <v>0</v>
      </c>
      <c r="F26">
        <f>IF(Individueel!H26&lt;&gt;"",1,0)</f>
        <v>0</v>
      </c>
      <c r="G26">
        <f>SUM(A26:F26)</f>
        <v>0</v>
      </c>
      <c r="I26">
        <f>IF('Team &amp; pair'!A27&lt;&gt;"",-1,0)</f>
        <v>0</v>
      </c>
      <c r="J26">
        <f>IF('Team &amp; pair'!D27&lt;&gt;"",1,0)</f>
        <v>0</v>
      </c>
      <c r="K26">
        <f>IF('Team &amp; pair'!E27&lt;&gt;"",1,0)</f>
        <v>0</v>
      </c>
      <c r="L26">
        <f>IF('Team &amp; pair'!F27&lt;&gt;"",1,0)</f>
        <v>0</v>
      </c>
      <c r="M26">
        <f>IF('Team &amp; pair'!G27&lt;&gt;"",1,0)</f>
        <v>0</v>
      </c>
      <c r="N26">
        <f>IF('Team &amp; pair'!H27&lt;&gt;"",1,0)</f>
        <v>0</v>
      </c>
      <c r="O26">
        <f>SUM(I26:N26)</f>
        <v>0</v>
      </c>
    </row>
    <row r="27" spans="1:15">
      <c r="A27">
        <f>IF(Individueel!A27&lt;&gt;"",-1,0)</f>
        <v>0</v>
      </c>
      <c r="B27">
        <f>IF(Individueel!D27&lt;&gt;"",1,0)</f>
        <v>0</v>
      </c>
      <c r="C27">
        <f>IF(Individueel!E27&lt;&gt;"",1,0)</f>
        <v>0</v>
      </c>
      <c r="D27">
        <f>IF(Individueel!F27&lt;&gt;"",1,0)</f>
        <v>0</v>
      </c>
      <c r="E27">
        <f>IF(Individueel!G27&lt;&gt;"",1,0)</f>
        <v>0</v>
      </c>
      <c r="F27">
        <f>IF(Individueel!H27&lt;&gt;"",1,0)</f>
        <v>0</v>
      </c>
      <c r="G27">
        <f>SUM(A27:F27)</f>
        <v>0</v>
      </c>
    </row>
    <row r="28" spans="1:15">
      <c r="A28">
        <f>IF(Individueel!A28&lt;&gt;"",-1,0)</f>
        <v>0</v>
      </c>
      <c r="B28">
        <f>IF(Individueel!D28&lt;&gt;"",1,0)</f>
        <v>0</v>
      </c>
      <c r="C28">
        <f>IF(Individueel!E28&lt;&gt;"",1,0)</f>
        <v>0</v>
      </c>
      <c r="D28">
        <f>IF(Individueel!F28&lt;&gt;"",1,0)</f>
        <v>0</v>
      </c>
      <c r="E28">
        <f>IF(Individueel!G28&lt;&gt;"",1,0)</f>
        <v>0</v>
      </c>
      <c r="F28">
        <f>IF(Individueel!H28&lt;&gt;"",1,0)</f>
        <v>0</v>
      </c>
      <c r="G28">
        <f>SUM(A28:F28)</f>
        <v>0</v>
      </c>
      <c r="I28">
        <f>IF('Team &amp; pair'!A29&lt;&gt;"",-1,0)</f>
        <v>0</v>
      </c>
      <c r="J28">
        <f>IF('Team &amp; pair'!D29&lt;&gt;"",1,0)</f>
        <v>0</v>
      </c>
      <c r="K28">
        <f>IF('Team &amp; pair'!E29&lt;&gt;"",1,0)</f>
        <v>0</v>
      </c>
      <c r="L28">
        <f>IF('Team &amp; pair'!F29&lt;&gt;"",1,0)</f>
        <v>0</v>
      </c>
      <c r="M28">
        <f>IF('Team &amp; pair'!G29&lt;&gt;"",1,0)</f>
        <v>0</v>
      </c>
      <c r="N28">
        <f>IF('Team &amp; pair'!H29&lt;&gt;"",1,0)</f>
        <v>0</v>
      </c>
      <c r="O28">
        <f>SUM(I28:N28)</f>
        <v>0</v>
      </c>
    </row>
    <row r="29" spans="1:15">
      <c r="I29">
        <f>IF('Team &amp; pair'!A30&lt;&gt;"",-1,0)</f>
        <v>0</v>
      </c>
      <c r="J29">
        <f>IF('Team &amp; pair'!D30&lt;&gt;"",1,0)</f>
        <v>0</v>
      </c>
      <c r="K29">
        <f>IF('Team &amp; pair'!E30&lt;&gt;"",1,0)</f>
        <v>0</v>
      </c>
      <c r="L29">
        <f>IF('Team &amp; pair'!F30&lt;&gt;"",1,0)</f>
        <v>0</v>
      </c>
      <c r="M29">
        <f>IF('Team &amp; pair'!G30&lt;&gt;"",1,0)</f>
        <v>0</v>
      </c>
      <c r="N29">
        <f>IF('Team &amp; pair'!H30&lt;&gt;"",1,0)</f>
        <v>0</v>
      </c>
      <c r="O29">
        <f>SUM(I29:N29)</f>
        <v>0</v>
      </c>
    </row>
    <row r="30" spans="1:15">
      <c r="A30">
        <f>IF(Individueel!A30&lt;&gt;"",-1,0)</f>
        <v>0</v>
      </c>
      <c r="B30">
        <f>IF(Individueel!D30&lt;&gt;"",1,0)</f>
        <v>0</v>
      </c>
      <c r="C30">
        <f>IF(Individueel!E30&lt;&gt;"",1,0)</f>
        <v>0</v>
      </c>
      <c r="D30">
        <f>IF(Individueel!F30&lt;&gt;"",1,0)</f>
        <v>0</v>
      </c>
      <c r="E30">
        <f>IF(Individueel!G30&lt;&gt;"",1,0)</f>
        <v>0</v>
      </c>
      <c r="F30">
        <f>IF(Individueel!H30&lt;&gt;"",1,0)</f>
        <v>0</v>
      </c>
      <c r="G30">
        <f>SUM(A30:F30)</f>
        <v>0</v>
      </c>
      <c r="I30">
        <f>IF('Team &amp; pair'!A31&lt;&gt;"",-1,0)</f>
        <v>0</v>
      </c>
      <c r="J30">
        <f>IF('Team &amp; pair'!D31&lt;&gt;"",1,0)</f>
        <v>0</v>
      </c>
      <c r="K30">
        <f>IF('Team &amp; pair'!E31&lt;&gt;"",1,0)</f>
        <v>0</v>
      </c>
      <c r="L30">
        <f>IF('Team &amp; pair'!F31&lt;&gt;"",1,0)</f>
        <v>0</v>
      </c>
      <c r="M30">
        <f>IF('Team &amp; pair'!G31&lt;&gt;"",1,0)</f>
        <v>0</v>
      </c>
      <c r="N30">
        <f>IF('Team &amp; pair'!H31&lt;&gt;"",1,0)</f>
        <v>0</v>
      </c>
      <c r="O30">
        <f>SUM(I30:N30)</f>
        <v>0</v>
      </c>
    </row>
    <row r="31" spans="1:15">
      <c r="A31">
        <f>IF(Individueel!A31&lt;&gt;"",-1,0)</f>
        <v>0</v>
      </c>
      <c r="B31">
        <f>IF(Individueel!D31&lt;&gt;"",1,0)</f>
        <v>0</v>
      </c>
      <c r="C31">
        <f>IF(Individueel!E31&lt;&gt;"",1,0)</f>
        <v>0</v>
      </c>
      <c r="D31">
        <f>IF(Individueel!F31&lt;&gt;"",1,0)</f>
        <v>0</v>
      </c>
      <c r="E31">
        <f>IF(Individueel!G31&lt;&gt;"",1,0)</f>
        <v>0</v>
      </c>
      <c r="F31">
        <f>IF(Individueel!H31&lt;&gt;"",1,0)</f>
        <v>0</v>
      </c>
      <c r="G31">
        <f>SUM(A31:F31)</f>
        <v>0</v>
      </c>
      <c r="I31">
        <f>IF('Team &amp; pair'!A32&lt;&gt;"",-1,0)</f>
        <v>0</v>
      </c>
      <c r="J31">
        <f>IF('Team &amp; pair'!D32&lt;&gt;"",1,0)</f>
        <v>0</v>
      </c>
      <c r="K31">
        <f>IF('Team &amp; pair'!E32&lt;&gt;"",1,0)</f>
        <v>0</v>
      </c>
      <c r="L31">
        <f>IF('Team &amp; pair'!F32&lt;&gt;"",1,0)</f>
        <v>0</v>
      </c>
      <c r="M31">
        <f>IF('Team &amp; pair'!G32&lt;&gt;"",1,0)</f>
        <v>0</v>
      </c>
      <c r="N31">
        <f>IF('Team &amp; pair'!H32&lt;&gt;"",1,0)</f>
        <v>0</v>
      </c>
      <c r="O31">
        <f>SUM(I31:N31)</f>
        <v>0</v>
      </c>
    </row>
    <row r="32" spans="1:15">
      <c r="A32">
        <f>IF(Individueel!A32&lt;&gt;"",-1,0)</f>
        <v>0</v>
      </c>
      <c r="B32">
        <f>IF(Individueel!D32&lt;&gt;"",1,0)</f>
        <v>0</v>
      </c>
      <c r="C32">
        <f>IF(Individueel!E32&lt;&gt;"",1,0)</f>
        <v>0</v>
      </c>
      <c r="D32">
        <f>IF(Individueel!F32&lt;&gt;"",1,0)</f>
        <v>0</v>
      </c>
      <c r="E32">
        <f>IF(Individueel!G32&lt;&gt;"",1,0)</f>
        <v>0</v>
      </c>
      <c r="F32">
        <f>IF(Individueel!H32&lt;&gt;"",1,0)</f>
        <v>0</v>
      </c>
      <c r="G32">
        <f>SUM(A32:F32)</f>
        <v>0</v>
      </c>
      <c r="I32">
        <f>IF('Team &amp; pair'!A33&lt;&gt;"",-1,0)</f>
        <v>0</v>
      </c>
      <c r="J32">
        <f>IF('Team &amp; pair'!D33&lt;&gt;"",1,0)</f>
        <v>0</v>
      </c>
      <c r="K32">
        <f>IF('Team &amp; pair'!E33&lt;&gt;"",1,0)</f>
        <v>0</v>
      </c>
      <c r="L32">
        <f>IF('Team &amp; pair'!F33&lt;&gt;"",1,0)</f>
        <v>0</v>
      </c>
      <c r="M32">
        <f>IF('Team &amp; pair'!G33&lt;&gt;"",1,0)</f>
        <v>0</v>
      </c>
      <c r="N32">
        <f>IF('Team &amp; pair'!H33&lt;&gt;"",1,0)</f>
        <v>0</v>
      </c>
      <c r="O32">
        <f>SUM(I32:N32)</f>
        <v>0</v>
      </c>
    </row>
    <row r="33" spans="1:15">
      <c r="A33">
        <f>IF(Individueel!A33&lt;&gt;"",-1,0)</f>
        <v>0</v>
      </c>
      <c r="B33">
        <f>IF(Individueel!D33&lt;&gt;"",1,0)</f>
        <v>0</v>
      </c>
      <c r="C33">
        <f>IF(Individueel!E33&lt;&gt;"",1,0)</f>
        <v>0</v>
      </c>
      <c r="D33">
        <f>IF(Individueel!F33&lt;&gt;"",1,0)</f>
        <v>0</v>
      </c>
      <c r="E33">
        <f>IF(Individueel!G33&lt;&gt;"",1,0)</f>
        <v>0</v>
      </c>
      <c r="F33">
        <f>IF(Individueel!H33&lt;&gt;"",1,0)</f>
        <v>0</v>
      </c>
      <c r="G33">
        <f>SUM(A33:F33)</f>
        <v>0</v>
      </c>
    </row>
    <row r="34" spans="1:15">
      <c r="I34">
        <f>IF('Team &amp; pair'!A35&lt;&gt;"",-1,0)</f>
        <v>0</v>
      </c>
      <c r="J34">
        <f>IF('Team &amp; pair'!D35&lt;&gt;"",1,0)</f>
        <v>0</v>
      </c>
      <c r="K34">
        <f>IF('Team &amp; pair'!E35&lt;&gt;"",1,0)</f>
        <v>0</v>
      </c>
      <c r="L34">
        <f>IF('Team &amp; pair'!F35&lt;&gt;"",1,0)</f>
        <v>0</v>
      </c>
      <c r="M34">
        <f>IF('Team &amp; pair'!G35&lt;&gt;"",1,0)</f>
        <v>0</v>
      </c>
      <c r="N34">
        <f>IF('Team &amp; pair'!H35&lt;&gt;"",1,0)</f>
        <v>0</v>
      </c>
      <c r="O34">
        <f>SUM(I34:N34)</f>
        <v>0</v>
      </c>
    </row>
    <row r="35" spans="1:15">
      <c r="A35">
        <f>IF(Individueel!A35&lt;&gt;"",-1,0)</f>
        <v>0</v>
      </c>
      <c r="B35">
        <f>IF(Individueel!D35&lt;&gt;"",1,0)</f>
        <v>0</v>
      </c>
      <c r="C35">
        <f>IF(Individueel!E35&lt;&gt;"",1,0)</f>
        <v>0</v>
      </c>
      <c r="D35">
        <f>IF(Individueel!F35&lt;&gt;"",1,0)</f>
        <v>0</v>
      </c>
      <c r="E35">
        <f>IF(Individueel!G35&lt;&gt;"",1,0)</f>
        <v>0</v>
      </c>
      <c r="F35">
        <f>IF(Individueel!H35&lt;&gt;"",1,0)</f>
        <v>0</v>
      </c>
      <c r="G35">
        <f>SUM(A35:F35)</f>
        <v>0</v>
      </c>
      <c r="I35">
        <f>IF('Team &amp; pair'!A36&lt;&gt;"",-1,0)</f>
        <v>0</v>
      </c>
      <c r="J35">
        <f>IF('Team &amp; pair'!D36&lt;&gt;"",1,0)</f>
        <v>0</v>
      </c>
      <c r="K35">
        <f>IF('Team &amp; pair'!E36&lt;&gt;"",1,0)</f>
        <v>0</v>
      </c>
      <c r="L35">
        <f>IF('Team &amp; pair'!F36&lt;&gt;"",1,0)</f>
        <v>0</v>
      </c>
      <c r="M35">
        <f>IF('Team &amp; pair'!G36&lt;&gt;"",1,0)</f>
        <v>0</v>
      </c>
      <c r="N35">
        <f>IF('Team &amp; pair'!H36&lt;&gt;"",1,0)</f>
        <v>0</v>
      </c>
      <c r="O35">
        <f>SUM(I35:N35)</f>
        <v>0</v>
      </c>
    </row>
    <row r="36" spans="1:15">
      <c r="A36">
        <f>IF(Individueel!A36&lt;&gt;"",-1,0)</f>
        <v>0</v>
      </c>
      <c r="B36">
        <f>IF(Individueel!D36&lt;&gt;"",1,0)</f>
        <v>0</v>
      </c>
      <c r="C36">
        <f>IF(Individueel!E36&lt;&gt;"",1,0)</f>
        <v>0</v>
      </c>
      <c r="D36">
        <f>IF(Individueel!F36&lt;&gt;"",1,0)</f>
        <v>0</v>
      </c>
      <c r="E36">
        <f>IF(Individueel!G36&lt;&gt;"",1,0)</f>
        <v>0</v>
      </c>
      <c r="F36">
        <f>IF(Individueel!H36&lt;&gt;"",1,0)</f>
        <v>0</v>
      </c>
      <c r="G36">
        <f>SUM(A36:F36)</f>
        <v>0</v>
      </c>
      <c r="I36">
        <f>IF('Team &amp; pair'!A37&lt;&gt;"",-1,0)</f>
        <v>0</v>
      </c>
      <c r="J36">
        <f>IF('Team &amp; pair'!D37&lt;&gt;"",1,0)</f>
        <v>0</v>
      </c>
      <c r="K36">
        <f>IF('Team &amp; pair'!E37&lt;&gt;"",1,0)</f>
        <v>0</v>
      </c>
      <c r="L36">
        <f>IF('Team &amp; pair'!F37&lt;&gt;"",1,0)</f>
        <v>0</v>
      </c>
      <c r="M36">
        <f>IF('Team &amp; pair'!G37&lt;&gt;"",1,0)</f>
        <v>0</v>
      </c>
      <c r="N36">
        <f>IF('Team &amp; pair'!H37&lt;&gt;"",1,0)</f>
        <v>0</v>
      </c>
      <c r="O36">
        <f>SUM(I36:N36)</f>
        <v>0</v>
      </c>
    </row>
    <row r="37" spans="1:15">
      <c r="A37">
        <f>IF(Individueel!A37&lt;&gt;"",-1,0)</f>
        <v>0</v>
      </c>
      <c r="B37">
        <f>IF(Individueel!D37&lt;&gt;"",1,0)</f>
        <v>0</v>
      </c>
      <c r="C37">
        <f>IF(Individueel!E37&lt;&gt;"",1,0)</f>
        <v>0</v>
      </c>
      <c r="D37">
        <f>IF(Individueel!F37&lt;&gt;"",1,0)</f>
        <v>0</v>
      </c>
      <c r="E37">
        <f>IF(Individueel!G37&lt;&gt;"",1,0)</f>
        <v>0</v>
      </c>
      <c r="F37">
        <f>IF(Individueel!H37&lt;&gt;"",1,0)</f>
        <v>0</v>
      </c>
      <c r="G37">
        <f>SUM(A37:F37)</f>
        <v>0</v>
      </c>
      <c r="I37">
        <f>IF('Team &amp; pair'!A38&lt;&gt;"",-1,0)</f>
        <v>0</v>
      </c>
      <c r="J37">
        <f>IF('Team &amp; pair'!D38&lt;&gt;"",1,0)</f>
        <v>0</v>
      </c>
      <c r="K37">
        <f>IF('Team &amp; pair'!E38&lt;&gt;"",1,0)</f>
        <v>0</v>
      </c>
      <c r="L37">
        <f>IF('Team &amp; pair'!F38&lt;&gt;"",1,0)</f>
        <v>0</v>
      </c>
      <c r="M37">
        <f>IF('Team &amp; pair'!G38&lt;&gt;"",1,0)</f>
        <v>0</v>
      </c>
      <c r="N37">
        <f>IF('Team &amp; pair'!H38&lt;&gt;"",1,0)</f>
        <v>0</v>
      </c>
      <c r="O37">
        <f>SUM(I37:N37)</f>
        <v>0</v>
      </c>
    </row>
    <row r="38" spans="1:15">
      <c r="A38">
        <f>IF(Individueel!A38&lt;&gt;"",-1,0)</f>
        <v>0</v>
      </c>
      <c r="B38">
        <f>IF(Individueel!D38&lt;&gt;"",1,0)</f>
        <v>0</v>
      </c>
      <c r="C38">
        <f>IF(Individueel!E38&lt;&gt;"",1,0)</f>
        <v>0</v>
      </c>
      <c r="D38">
        <f>IF(Individueel!F38&lt;&gt;"",1,0)</f>
        <v>0</v>
      </c>
      <c r="E38">
        <f>IF(Individueel!G38&lt;&gt;"",1,0)</f>
        <v>0</v>
      </c>
      <c r="F38">
        <f>IF(Individueel!H38&lt;&gt;"",1,0)</f>
        <v>0</v>
      </c>
      <c r="G38">
        <f>SUM(A38:F38)</f>
        <v>0</v>
      </c>
      <c r="I38">
        <f>IF('Team &amp; pair'!A39&lt;&gt;"",-1,0)</f>
        <v>0</v>
      </c>
      <c r="J38">
        <f>IF('Team &amp; pair'!D39&lt;&gt;"",1,0)</f>
        <v>0</v>
      </c>
      <c r="K38">
        <f>IF('Team &amp; pair'!E39&lt;&gt;"",1,0)</f>
        <v>0</v>
      </c>
      <c r="L38">
        <f>IF('Team &amp; pair'!F39&lt;&gt;"",1,0)</f>
        <v>0</v>
      </c>
      <c r="M38">
        <f>IF('Team &amp; pair'!G39&lt;&gt;"",1,0)</f>
        <v>0</v>
      </c>
      <c r="N38">
        <f>IF('Team &amp; pair'!H39&lt;&gt;"",1,0)</f>
        <v>0</v>
      </c>
      <c r="O38">
        <f>SUM(I38:N38)</f>
        <v>0</v>
      </c>
    </row>
  </sheetData>
  <phoneticPr fontId="0" type="noConversion"/>
  <pageMargins left="0.75" right="0.75" top="1" bottom="1" header="0.5" footer="0.5"/>
  <pageSetup paperSize="47" orientation="portrait" horizontalDpi="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8659b67e-8ff2-4ef6-9779-40dc6a845022">
      <UserInfo>
        <DisplayName/>
        <AccountId xsi:nil="true"/>
        <AccountType/>
      </UserInfo>
    </SharedWithUsers>
    <TaxCatchAll xmlns="8659b67e-8ff2-4ef6-9779-40dc6a845022" xsi:nil="true"/>
    <lcf76f155ced4ddcb4097134ff3c332f xmlns="dac2f5f7-7975-4686-a76a-9b3c68685439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CB1C08390FA9489AA44FB5EBEB703F" ma:contentTypeVersion="16" ma:contentTypeDescription="Crée un document." ma:contentTypeScope="" ma:versionID="5b4b82e6b2668786f1b169c4199607ed">
  <xsd:schema xmlns:xsd="http://www.w3.org/2001/XMLSchema" xmlns:xs="http://www.w3.org/2001/XMLSchema" xmlns:p="http://schemas.microsoft.com/office/2006/metadata/properties" xmlns:ns2="dac2f5f7-7975-4686-a76a-9b3c68685439" xmlns:ns3="8659b67e-8ff2-4ef6-9779-40dc6a845022" targetNamespace="http://schemas.microsoft.com/office/2006/metadata/properties" ma:root="true" ma:fieldsID="5236fc68a56ca7dfee3a353398a18634" ns2:_="" ns3:_="">
    <xsd:import namespace="dac2f5f7-7975-4686-a76a-9b3c68685439"/>
    <xsd:import namespace="8659b67e-8ff2-4ef6-9779-40dc6a84502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2f5f7-7975-4686-a76a-9b3c686854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f5cec16-9197-4a69-b784-40e3c78f30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59b67e-8ff2-4ef6-9779-40dc6a84502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2354c6-ed41-4bb9-b4fd-6d7e54ec78ec}" ma:internalName="TaxCatchAll" ma:showField="CatchAllData" ma:web="8659b67e-8ff2-4ef6-9779-40dc6a8450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8AB2F7-D274-4510-BBC8-C91E3590EE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E901E4-C40B-493F-968C-73207589A789}">
  <ds:schemaRefs>
    <ds:schemaRef ds:uri="http://schemas.microsoft.com/office/infopath/2007/PartnerControls"/>
    <ds:schemaRef ds:uri="http://schemas.microsoft.com/office/2006/documentManagement/types"/>
    <ds:schemaRef ds:uri="b5fd2cd4-df8f-4bf9-b9f7-c8dd84e9618e"/>
    <ds:schemaRef ds:uri="http://www.w3.org/XML/1998/namespace"/>
    <ds:schemaRef ds:uri="http://schemas.openxmlformats.org/package/2006/metadata/core-properties"/>
    <ds:schemaRef ds:uri="http://purl.org/dc/dcmitype/"/>
    <ds:schemaRef ds:uri="http://purl.org/dc/elements/1.1/"/>
    <ds:schemaRef ds:uri="93702473-f468-4638-99c6-c453b200efd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50E84FA-A62E-4A66-979D-B76F6662C2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Individueel</vt:lpstr>
      <vt:lpstr>Team &amp; pair</vt:lpstr>
      <vt:lpstr>Parameters</vt:lpstr>
      <vt:lpstr>Werkwijze</vt:lpstr>
      <vt:lpstr>club</vt:lpstr>
      <vt:lpstr>Param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Kloeck</dc:creator>
  <cp:lastModifiedBy>Robin Scoupe</cp:lastModifiedBy>
  <cp:lastPrinted>2005-10-13T13:05:24Z</cp:lastPrinted>
  <dcterms:created xsi:type="dcterms:W3CDTF">2002-09-15T16:36:36Z</dcterms:created>
  <dcterms:modified xsi:type="dcterms:W3CDTF">2023-02-09T11:14:01Z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0x01010011CB1C08390FA9489AA44FB5EBEB703F</vt:lpwstr>
  </property>
</Properties>
</file>