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ndisportbe.sharepoint.com/sites/LHF/Serveur/1. ADMIN/A1 ADMIN LHF/A16 COMPTA/2025/"/>
    </mc:Choice>
  </mc:AlternateContent>
  <xr:revisionPtr revIDLastSave="354" documentId="8_{1D0F1066-0DB9-4E84-88C0-4CF5E7E2B950}" xr6:coauthVersionLast="47" xr6:coauthVersionMax="47" xr10:uidLastSave="{51AC2FC2-BAB2-4183-965B-8D4EE04635CD}"/>
  <workbookProtection workbookAlgorithmName="SHA-512" workbookHashValue="cUAk0EKEPet026TQtzySKNtpJbs2FmW3k4bYfXE0+r4oTJiT//Jmktrn7QmDPWYDLO2Ggj3or4MbwzVjU9xczA==" workbookSaltValue="D7QK3JPQ6E+U3xcGpacBkQ==" workbookSpinCount="100000" lockStructure="1"/>
  <bookViews>
    <workbookView xWindow="22932" yWindow="-108" windowWidth="23256" windowHeight="12456" xr2:uid="{D0121CD8-F8E4-48BB-BF2B-28000137718E}"/>
  </bookViews>
  <sheets>
    <sheet name="Doc" sheetId="1" r:id="rId1"/>
    <sheet name="Info" sheetId="9" r:id="rId2"/>
    <sheet name="Note volontaires LHF" sheetId="15" r:id="rId3"/>
    <sheet name="Parameter" sheetId="8" state="hidden" r:id="rId4"/>
    <sheet name="Tarieven" sheetId="14" state="hidden" r:id="rId5"/>
    <sheet name="Sport" sheetId="10" state="hidden" r:id="rId6"/>
    <sheet name="Taal" sheetId="11" state="hidden" r:id="rId7"/>
    <sheet name="Liga" sheetId="12" state="hidden" r:id="rId8"/>
  </sheets>
  <definedNames>
    <definedName name="Company">Parameter!$I$1:$M$5</definedName>
    <definedName name="Kilometertabel">Parameter!$A$2:$H$29</definedName>
    <definedName name="Logo">INDEX(#REF!, MATCH(Doc!$E$5,#REF!))</definedName>
    <definedName name="Sport">Sport!$B$2:$C$44</definedName>
    <definedName name="Sport2">Sport!$A$2:$C$44</definedName>
    <definedName name="Tarieven">Tarieven!$A$2:$A$13</definedName>
    <definedName name="Tarieven_andere">Tarieven!$C$2:$C$6</definedName>
    <definedName name="Tarieven_fix">Tarieven!$B$2</definedName>
    <definedName name="_xlnm.Print_Area" localSheetId="0">Doc!$A$1:$S$45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5" i="1"/>
  <c r="I14" i="1"/>
  <c r="A7" i="12"/>
  <c r="I40" i="1" s="1"/>
  <c r="A55" i="11"/>
  <c r="N44" i="1"/>
  <c r="N41" i="1"/>
  <c r="P34" i="1"/>
  <c r="N36" i="1"/>
  <c r="N35" i="1"/>
  <c r="S14" i="1"/>
  <c r="Q14" i="1" s="1"/>
  <c r="A56" i="11"/>
  <c r="H11" i="1" s="1"/>
  <c r="A51" i="11"/>
  <c r="M9" i="1" s="1"/>
  <c r="A52" i="11"/>
  <c r="M10" i="1" s="1"/>
  <c r="A53" i="11"/>
  <c r="M11" i="1"/>
  <c r="A54" i="11"/>
  <c r="M12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A28" i="11"/>
  <c r="S33" i="1"/>
  <c r="S32" i="1"/>
  <c r="S30" i="1"/>
  <c r="S29" i="1"/>
  <c r="S28" i="1"/>
  <c r="S27" i="1"/>
  <c r="S26" i="1"/>
  <c r="S25" i="1"/>
  <c r="S24" i="1"/>
  <c r="S23" i="1"/>
  <c r="S22" i="1"/>
  <c r="S20" i="1"/>
  <c r="S19" i="1"/>
  <c r="S18" i="1"/>
  <c r="S17" i="1"/>
  <c r="S16" i="1"/>
  <c r="S15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0" i="1"/>
  <c r="Q32" i="1"/>
  <c r="Q33" i="1"/>
  <c r="O14" i="1"/>
  <c r="O34" i="1" s="1"/>
  <c r="A50" i="11"/>
  <c r="K4" i="1"/>
  <c r="C27" i="10"/>
  <c r="C29" i="10"/>
  <c r="C6" i="10"/>
  <c r="C13" i="10"/>
  <c r="C23" i="10"/>
  <c r="C41" i="10"/>
  <c r="C31" i="10"/>
  <c r="F42" i="1"/>
  <c r="C47" i="11"/>
  <c r="A47" i="11" s="1"/>
  <c r="A11" i="11"/>
  <c r="D6" i="1" s="1"/>
  <c r="A40" i="11"/>
  <c r="B35" i="1"/>
  <c r="A6" i="12"/>
  <c r="I39" i="1" s="1"/>
  <c r="A5" i="12"/>
  <c r="I38" i="1"/>
  <c r="A49" i="11"/>
  <c r="D47" i="11"/>
  <c r="B47" i="11"/>
  <c r="A21" i="11"/>
  <c r="D9" i="1" s="1"/>
  <c r="A18" i="11"/>
  <c r="C9" i="1"/>
  <c r="A48" i="11"/>
  <c r="A46" i="11"/>
  <c r="P38" i="1"/>
  <c r="A45" i="11"/>
  <c r="I36" i="1" s="1"/>
  <c r="A43" i="11"/>
  <c r="B42" i="1" s="1"/>
  <c r="A42" i="11"/>
  <c r="B40" i="1"/>
  <c r="A41" i="11"/>
  <c r="B36" i="1"/>
  <c r="A39" i="11"/>
  <c r="A38" i="11"/>
  <c r="B34" i="1" s="1"/>
  <c r="A37" i="11"/>
  <c r="P11" i="1"/>
  <c r="A36" i="11"/>
  <c r="P10" i="1"/>
  <c r="A35" i="11"/>
  <c r="J11" i="1"/>
  <c r="A34" i="11"/>
  <c r="J10" i="1" s="1"/>
  <c r="A33" i="11"/>
  <c r="K11" i="1"/>
  <c r="A32" i="11"/>
  <c r="K10" i="1"/>
  <c r="A31" i="11"/>
  <c r="K9" i="1"/>
  <c r="A30" i="11"/>
  <c r="L10" i="1" s="1"/>
  <c r="A29" i="11"/>
  <c r="I11" i="1"/>
  <c r="A27" i="11"/>
  <c r="A26" i="11"/>
  <c r="G11" i="1"/>
  <c r="A25" i="11"/>
  <c r="F11" i="1" s="1"/>
  <c r="A24" i="11"/>
  <c r="F10" i="1"/>
  <c r="G10" i="1"/>
  <c r="A23" i="11"/>
  <c r="E11" i="1"/>
  <c r="A22" i="11"/>
  <c r="D11" i="1"/>
  <c r="A20" i="11"/>
  <c r="C11" i="1" s="1"/>
  <c r="A19" i="11"/>
  <c r="C10" i="1"/>
  <c r="A17" i="11"/>
  <c r="B10" i="1"/>
  <c r="A16" i="11"/>
  <c r="A11" i="1"/>
  <c r="A15" i="11"/>
  <c r="N38" i="1" s="1"/>
  <c r="A14" i="11"/>
  <c r="R10" i="1"/>
  <c r="A13" i="11"/>
  <c r="L1" i="1"/>
  <c r="A12" i="11"/>
  <c r="C7" i="1"/>
  <c r="A10" i="11"/>
  <c r="C6" i="1" s="1"/>
  <c r="A9" i="11"/>
  <c r="A6" i="1"/>
  <c r="A8" i="11"/>
  <c r="A5" i="1"/>
  <c r="A7" i="11"/>
  <c r="E3" i="1"/>
  <c r="A6" i="11"/>
  <c r="D3" i="1"/>
  <c r="A5" i="11"/>
  <c r="C3" i="1"/>
  <c r="A3" i="12"/>
  <c r="B1" i="1"/>
  <c r="C44" i="11"/>
  <c r="A44" i="11" s="1"/>
  <c r="A3" i="11"/>
  <c r="B2" i="1"/>
  <c r="A4" i="11"/>
  <c r="B3" i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C3" i="10"/>
  <c r="C4" i="10"/>
  <c r="C5" i="10"/>
  <c r="C7" i="10"/>
  <c r="C8" i="10"/>
  <c r="C9" i="10"/>
  <c r="C10" i="10"/>
  <c r="C11" i="10"/>
  <c r="C12" i="10"/>
  <c r="C14" i="10"/>
  <c r="C15" i="10"/>
  <c r="C18" i="10"/>
  <c r="C19" i="10"/>
  <c r="C20" i="10"/>
  <c r="C21" i="10"/>
  <c r="C22" i="10"/>
  <c r="C24" i="10"/>
  <c r="C25" i="10"/>
  <c r="C26" i="10"/>
  <c r="C28" i="10"/>
  <c r="C17" i="10"/>
  <c r="C30" i="10"/>
  <c r="C32" i="10"/>
  <c r="C33" i="10"/>
  <c r="C34" i="10"/>
  <c r="C35" i="10"/>
  <c r="C36" i="10"/>
  <c r="C37" i="10"/>
  <c r="C38" i="10"/>
  <c r="C39" i="10"/>
  <c r="C40" i="10"/>
  <c r="C42" i="10"/>
  <c r="C43" i="10"/>
  <c r="C44" i="10"/>
  <c r="C16" i="10"/>
  <c r="F5" i="1"/>
  <c r="F34" i="1"/>
  <c r="J34" i="1"/>
  <c r="K34" i="1"/>
  <c r="L34" i="1"/>
  <c r="B44" i="1"/>
  <c r="N10" i="1"/>
  <c r="I37" i="1"/>
  <c r="R3" i="1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B44" i="11"/>
  <c r="I10" i="1"/>
  <c r="D44" i="11"/>
  <c r="A10" i="1" l="1"/>
  <c r="O10" i="1"/>
  <c r="I34" i="1"/>
  <c r="R34" i="1" s="1"/>
  <c r="R36" i="1" s="1"/>
  <c r="K7" i="1"/>
</calcChain>
</file>

<file path=xl/sharedStrings.xml><?xml version="1.0" encoding="utf-8"?>
<sst xmlns="http://schemas.openxmlformats.org/spreadsheetml/2006/main" count="561" uniqueCount="465">
  <si>
    <t>EUR</t>
  </si>
  <si>
    <t>BPC</t>
  </si>
  <si>
    <t>LHF</t>
  </si>
  <si>
    <t>Kilometertabel</t>
  </si>
  <si>
    <t>E5</t>
  </si>
  <si>
    <t>B5</t>
  </si>
  <si>
    <t>C5</t>
  </si>
  <si>
    <t>D5</t>
  </si>
  <si>
    <t>J2</t>
  </si>
  <si>
    <t>I4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</si>
  <si>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</si>
  <si>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</si>
  <si>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</si>
  <si>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</si>
  <si>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</si>
  <si>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</si>
  <si>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</si>
  <si>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</si>
  <si>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</si>
  <si>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</si>
  <si>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</si>
  <si>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Instructies</t>
  </si>
  <si>
    <t>Instructions</t>
  </si>
  <si>
    <t>Choose your language E</t>
  </si>
  <si>
    <t>Cel / Cellule / Cell</t>
  </si>
  <si>
    <t>I1</t>
  </si>
  <si>
    <t>Vul de liga in a.u.b.</t>
  </si>
  <si>
    <t>Please add the federation</t>
  </si>
  <si>
    <t>Votre nom</t>
  </si>
  <si>
    <t>Your name</t>
  </si>
  <si>
    <t>Votre sport</t>
  </si>
  <si>
    <t>Your sport</t>
  </si>
  <si>
    <t>Project number</t>
  </si>
  <si>
    <t>Reden der uitgaven</t>
  </si>
  <si>
    <t xml:space="preserve">Motifs des dépenses </t>
  </si>
  <si>
    <t>Reason for expenses</t>
  </si>
  <si>
    <t>Opmerkingen</t>
  </si>
  <si>
    <t>Remarque</t>
  </si>
  <si>
    <t>Remarks</t>
  </si>
  <si>
    <t>Indien kosten te verrekenen</t>
  </si>
  <si>
    <t>Numéro de compte bénéficiaire</t>
  </si>
  <si>
    <t>Bank account</t>
  </si>
  <si>
    <t>Forfaitaire onkostenvergoeding? kies J/N</t>
  </si>
  <si>
    <t>Couts forfaitaires? choisir O/N</t>
  </si>
  <si>
    <t>Forfait expenses? choose Y/N</t>
  </si>
  <si>
    <t>Handtekening</t>
  </si>
  <si>
    <t>Signature</t>
  </si>
  <si>
    <t>Kolom / Colonne / Column</t>
  </si>
  <si>
    <t>Datum</t>
  </si>
  <si>
    <t>Date</t>
  </si>
  <si>
    <t>Kilometerafstand</t>
  </si>
  <si>
    <t>Kilometer distance</t>
  </si>
  <si>
    <t>Geen invoer</t>
  </si>
  <si>
    <t>No input</t>
  </si>
  <si>
    <t>Verplaatsing buitenland plaats X</t>
  </si>
  <si>
    <t>Travel abroad place X</t>
  </si>
  <si>
    <t>I</t>
  </si>
  <si>
    <t>Aankoop materiaal</t>
  </si>
  <si>
    <t>Purchase materials</t>
  </si>
  <si>
    <t>Residential expenses</t>
  </si>
  <si>
    <t>Verblijfskosten</t>
  </si>
  <si>
    <t>Autre frais</t>
  </si>
  <si>
    <t>Other expenses</t>
  </si>
  <si>
    <t>Opmerkingen algemeen</t>
  </si>
  <si>
    <t>General remarks</t>
  </si>
  <si>
    <t>Bankrekening begunstigde</t>
  </si>
  <si>
    <t>Onkostenstaat per liga opstellen</t>
  </si>
  <si>
    <t>Onkostenstaat per project opstellen</t>
  </si>
  <si>
    <t>Complete one expensenote by federation</t>
  </si>
  <si>
    <t>Complete one expensenote by project</t>
  </si>
  <si>
    <t>Expenses to be imposed</t>
  </si>
  <si>
    <t>Nummer bewijsstuk
Enkel originele bewijstukken worden aanvaard</t>
  </si>
  <si>
    <t>Number of piece of evidence
Only original pieces of evidende are accepted</t>
  </si>
  <si>
    <t>Déplacement extérieur mettez X</t>
  </si>
  <si>
    <t>Onvolledig ingevulde onkostenstaten zullen terugbezorgd worden ter vervollediging. Dit resulteert in een uitstel van betaling.</t>
  </si>
  <si>
    <t>Incomplete expensenotes will be returned for correction. This results in a payment at a later date.</t>
  </si>
  <si>
    <t>Des etats de frais incomplète seront retourné pour correction. Avec le paiement plus tard.</t>
  </si>
  <si>
    <t>Numéro projet</t>
  </si>
  <si>
    <t>Remarque générale</t>
  </si>
  <si>
    <t>Frais à charge</t>
  </si>
  <si>
    <t>Numéro justificatif
Seuls les justificatifs originaux seront acceptés</t>
  </si>
  <si>
    <t>Distance kilomètrique</t>
  </si>
  <si>
    <t>Pas d'imputation</t>
  </si>
  <si>
    <t>Achat de materiél</t>
  </si>
  <si>
    <t>Frais de séjour</t>
  </si>
  <si>
    <t>Algemeen / Général / General</t>
  </si>
  <si>
    <t>Un état de frais par ligue</t>
  </si>
  <si>
    <t>Un état de frais par projet</t>
  </si>
  <si>
    <t>Belgian Paralympic Committee vzw</t>
  </si>
  <si>
    <t>Ligue Handisport Francophone asbl</t>
  </si>
  <si>
    <t>BLOSO</t>
  </si>
  <si>
    <t>Min Fin</t>
  </si>
  <si>
    <t>Buitenland</t>
  </si>
  <si>
    <r>
      <t>N</t>
    </r>
    <r>
      <rPr>
        <sz val="8"/>
        <rFont val="Verdana"/>
        <family val="2"/>
      </rPr>
      <t xml:space="preserve">ederlands       </t>
    </r>
    <r>
      <rPr>
        <b/>
        <sz val="8"/>
        <rFont val="Verdana"/>
        <family val="2"/>
      </rPr>
      <t>F</t>
    </r>
    <r>
      <rPr>
        <sz val="8"/>
        <rFont val="Verdana"/>
        <family val="2"/>
      </rPr>
      <t xml:space="preserve">rancais              </t>
    </r>
    <r>
      <rPr>
        <b/>
        <sz val="8"/>
        <rFont val="Verdana"/>
        <family val="2"/>
      </rPr>
      <t>E</t>
    </r>
    <r>
      <rPr>
        <sz val="8"/>
        <rFont val="Verdana"/>
        <family val="2"/>
      </rPr>
      <t>nglish</t>
    </r>
  </si>
  <si>
    <t>Choisisez votre langue F</t>
  </si>
  <si>
    <t>Taalkeuze N</t>
  </si>
  <si>
    <t>Naam invullen</t>
  </si>
  <si>
    <t>Sporttak invullen</t>
  </si>
  <si>
    <t>Projectnummer invullen</t>
  </si>
  <si>
    <t>Verplaatsingskosten (andere dan kolom D)
bvb teinticket, taxirit</t>
  </si>
  <si>
    <t>Frais de déplacement (autre que colonne D)
pe train, taxi</t>
  </si>
  <si>
    <t>Travel expenses (other then column D)
train, taxi</t>
  </si>
  <si>
    <t>Andere kosten
bvb forfaitaire vrijwilligersvergoeding</t>
  </si>
  <si>
    <t xml:space="preserve">Complèter la lique </t>
  </si>
  <si>
    <t>BPC code internationale wedstrijd</t>
  </si>
  <si>
    <t>LHF niet in gebruik</t>
  </si>
  <si>
    <t>BPC code rencontre internationale</t>
  </si>
  <si>
    <t>BPC code international tournament</t>
  </si>
  <si>
    <t>LHF not in use</t>
  </si>
  <si>
    <t>LHF inutilisé</t>
  </si>
  <si>
    <t>Uitzonderingen delegatieleider</t>
  </si>
  <si>
    <t>Exceptions chef de mission</t>
  </si>
  <si>
    <t>Exceptions teammanager</t>
  </si>
  <si>
    <t>consumptie ter plaatse aangeboeden tot maximaal 5 euro per delegatielid</t>
  </si>
  <si>
    <t>drinks offfered by the teammanager maximum 5 euro per person</t>
  </si>
  <si>
    <t>maaltijd indien hotelkamer met ontbijt forfaitair bedrag van 25 euro per persoon per dag</t>
  </si>
  <si>
    <t>maaltijd indien hotelkamer met half pension forfaitair bedrag van 12 euro per persoon per dag</t>
  </si>
  <si>
    <t>meal if hotelaccomodation with breakfast only 25 euro per member per diem</t>
  </si>
  <si>
    <t>meal if hotelaccomodation with half bording only 12 euro per member per diem</t>
  </si>
  <si>
    <t>C39</t>
  </si>
  <si>
    <t>C41</t>
  </si>
  <si>
    <t>Ontvangen voorschot</t>
  </si>
  <si>
    <t>Advance received</t>
  </si>
  <si>
    <t xml:space="preserve">Acompte reçu </t>
  </si>
  <si>
    <t>ARC</t>
  </si>
  <si>
    <t>Boogschieten</t>
  </si>
  <si>
    <t>Tir à l'arc</t>
  </si>
  <si>
    <t>Archery</t>
  </si>
  <si>
    <t>ATL</t>
  </si>
  <si>
    <t>Atletiek</t>
  </si>
  <si>
    <t>Athlétisme</t>
  </si>
  <si>
    <t>Athletics</t>
  </si>
  <si>
    <t>AUD</t>
  </si>
  <si>
    <t>Auditief</t>
  </si>
  <si>
    <t>Auditif</t>
  </si>
  <si>
    <t>Auditory</t>
  </si>
  <si>
    <t>BAB</t>
  </si>
  <si>
    <t>Basketbal</t>
  </si>
  <si>
    <t>Basket-ball</t>
  </si>
  <si>
    <t>Basketball</t>
  </si>
  <si>
    <t>BAD</t>
  </si>
  <si>
    <t>Badminton</t>
  </si>
  <si>
    <t>BOC</t>
  </si>
  <si>
    <t>Boccia</t>
  </si>
  <si>
    <t>CUR</t>
  </si>
  <si>
    <t>Curling</t>
  </si>
  <si>
    <t>CYC</t>
  </si>
  <si>
    <t>Wielrennen</t>
  </si>
  <si>
    <t>Cyclisme</t>
  </si>
  <si>
    <t>Cycling</t>
  </si>
  <si>
    <t>DAN</t>
  </si>
  <si>
    <t>Dansen</t>
  </si>
  <si>
    <t>Danser</t>
  </si>
  <si>
    <t>Dance</t>
  </si>
  <si>
    <t>EQU</t>
  </si>
  <si>
    <t>Paardrijden</t>
  </si>
  <si>
    <t>Equitation</t>
  </si>
  <si>
    <t>Equestrian</t>
  </si>
  <si>
    <t>FOO</t>
  </si>
  <si>
    <t>Voetbal</t>
  </si>
  <si>
    <t>Football</t>
  </si>
  <si>
    <t>GOA</t>
  </si>
  <si>
    <t>Goalbal</t>
  </si>
  <si>
    <t>Goalball</t>
  </si>
  <si>
    <t>GYM</t>
  </si>
  <si>
    <t>Gymnastiek</t>
  </si>
  <si>
    <t>Gymnastique</t>
  </si>
  <si>
    <t>Gymnastics</t>
  </si>
  <si>
    <t>HOC</t>
  </si>
  <si>
    <t>Hockey</t>
  </si>
  <si>
    <t>ICE</t>
  </si>
  <si>
    <t>Ijshockey</t>
  </si>
  <si>
    <t>Hockey sur glace</t>
  </si>
  <si>
    <t>Icehockey</t>
  </si>
  <si>
    <t>JUD</t>
  </si>
  <si>
    <t>Judo</t>
  </si>
  <si>
    <t>LAN</t>
  </si>
  <si>
    <t>Langlaufen</t>
  </si>
  <si>
    <t>POO</t>
  </si>
  <si>
    <t>Keusport</t>
  </si>
  <si>
    <t>Pool</t>
  </si>
  <si>
    <t>POW</t>
  </si>
  <si>
    <t>Powerlifting</t>
  </si>
  <si>
    <t>Dynamophilie</t>
  </si>
  <si>
    <t>RUG</t>
  </si>
  <si>
    <t>Rugby</t>
  </si>
  <si>
    <t>SAI</t>
  </si>
  <si>
    <t>Zeilen</t>
  </si>
  <si>
    <t>Régate</t>
  </si>
  <si>
    <t>Sailiing</t>
  </si>
  <si>
    <t>SCH</t>
  </si>
  <si>
    <t>Schermen</t>
  </si>
  <si>
    <t>Escrime</t>
  </si>
  <si>
    <t>Fence</t>
  </si>
  <si>
    <t>SHO</t>
  </si>
  <si>
    <t>Schieten</t>
  </si>
  <si>
    <t>Tire</t>
  </si>
  <si>
    <t>Shooting</t>
  </si>
  <si>
    <t>SKI</t>
  </si>
  <si>
    <t>Skiën</t>
  </si>
  <si>
    <t>Ski</t>
  </si>
  <si>
    <t>SWI</t>
  </si>
  <si>
    <t>Zwemmen</t>
  </si>
  <si>
    <t>Swimming</t>
  </si>
  <si>
    <t>TAT</t>
  </si>
  <si>
    <t>Tafeltennis</t>
  </si>
  <si>
    <t>Tennis de table</t>
  </si>
  <si>
    <t>Table tennis</t>
  </si>
  <si>
    <t>TEN</t>
  </si>
  <si>
    <t>Tennis</t>
  </si>
  <si>
    <t>TOD</t>
  </si>
  <si>
    <t>TOR</t>
  </si>
  <si>
    <t>Torbal</t>
  </si>
  <si>
    <t>Torball</t>
  </si>
  <si>
    <t>TOS</t>
  </si>
  <si>
    <t>Topstage</t>
  </si>
  <si>
    <t>VER</t>
  </si>
  <si>
    <t>Verstandelijk</t>
  </si>
  <si>
    <t>VIS</t>
  </si>
  <si>
    <t>Visueel</t>
  </si>
  <si>
    <t>Visuel</t>
  </si>
  <si>
    <t>Visual</t>
  </si>
  <si>
    <t>VOL</t>
  </si>
  <si>
    <t>Volleybal</t>
  </si>
  <si>
    <t>Volley-ball</t>
  </si>
  <si>
    <t>Volleyball</t>
  </si>
  <si>
    <t>General Assembly</t>
  </si>
  <si>
    <t>Sporttak</t>
  </si>
  <si>
    <t>Ski de fond</t>
  </si>
  <si>
    <t>Billard</t>
  </si>
  <si>
    <t>Natation</t>
  </si>
  <si>
    <t>Top Day</t>
  </si>
  <si>
    <t>Stage de haut niveau</t>
  </si>
  <si>
    <t>Top training course</t>
  </si>
  <si>
    <t>Intellectule</t>
  </si>
  <si>
    <t>Intellectual</t>
  </si>
  <si>
    <t>Sport</t>
  </si>
  <si>
    <t>L36</t>
  </si>
  <si>
    <t>C43</t>
  </si>
  <si>
    <t>L43</t>
  </si>
  <si>
    <t>B6</t>
  </si>
  <si>
    <t>B7</t>
  </si>
  <si>
    <t>Straat + huisnummer invullen</t>
  </si>
  <si>
    <t>Postcode + gemeente invullen</t>
  </si>
  <si>
    <t>Adresse</t>
  </si>
  <si>
    <t>Code postale + commune</t>
  </si>
  <si>
    <t>Street</t>
  </si>
  <si>
    <t>ZIP code + City</t>
  </si>
  <si>
    <t>9000 Gent</t>
  </si>
  <si>
    <t>1020 Brussel</t>
  </si>
  <si>
    <t>Zuiderlaan 13</t>
  </si>
  <si>
    <t>Boechoutlaan 9</t>
  </si>
  <si>
    <t>-BPC/LHF/PAR-</t>
  </si>
  <si>
    <t>N</t>
  </si>
  <si>
    <t>Parantee code atleet</t>
  </si>
  <si>
    <t>Parantee code athlète</t>
  </si>
  <si>
    <t>Parantee code athlete</t>
  </si>
  <si>
    <t>Tekst</t>
  </si>
  <si>
    <t>ONKOSTENSTAAT</t>
  </si>
  <si>
    <t>EXPENSE NOTE</t>
  </si>
  <si>
    <t>Parantee</t>
  </si>
  <si>
    <t xml:space="preserve">Liga </t>
  </si>
  <si>
    <t>Naam en voornaam</t>
  </si>
  <si>
    <t>Nom et prénom</t>
  </si>
  <si>
    <t>Name and surname</t>
  </si>
  <si>
    <t>Project nbr</t>
  </si>
  <si>
    <t>N° RI</t>
  </si>
  <si>
    <t>IW nr.</t>
  </si>
  <si>
    <t>Federation</t>
  </si>
  <si>
    <t>Lique</t>
  </si>
  <si>
    <t>Liga</t>
  </si>
  <si>
    <t>Your name please</t>
  </si>
  <si>
    <t>Votre nom SVP</t>
  </si>
  <si>
    <t>Naam invullen aub</t>
  </si>
  <si>
    <t>Your address please</t>
  </si>
  <si>
    <t>Votre adresse SVP</t>
  </si>
  <si>
    <t>Adres invullen aub</t>
  </si>
  <si>
    <t>Your sport please</t>
  </si>
  <si>
    <t>Votre sport SVP</t>
  </si>
  <si>
    <t>Sporttak invullen aub</t>
  </si>
  <si>
    <t>ZIP code + city</t>
  </si>
  <si>
    <t>Code postale + Commune SVP</t>
  </si>
  <si>
    <t>Postcode+Gemeente invullen aub</t>
  </si>
  <si>
    <t>Reden der uitgaven :</t>
  </si>
  <si>
    <t>Motifs des dépenses :</t>
  </si>
  <si>
    <t>Reason for expenses :</t>
  </si>
  <si>
    <t>DD/MM/YY</t>
  </si>
  <si>
    <t>JJ/MM/AA</t>
  </si>
  <si>
    <t>DD/MM/JJ</t>
  </si>
  <si>
    <t>Description</t>
  </si>
  <si>
    <t>Omschrijving</t>
  </si>
  <si>
    <t>piece of</t>
  </si>
  <si>
    <t>N° justif.</t>
  </si>
  <si>
    <t>evidence</t>
  </si>
  <si>
    <t>Number</t>
  </si>
  <si>
    <t>Van</t>
  </si>
  <si>
    <t>Naar</t>
  </si>
  <si>
    <t>From</t>
  </si>
  <si>
    <t>To</t>
  </si>
  <si>
    <t xml:space="preserve">De </t>
  </si>
  <si>
    <t>Vers</t>
  </si>
  <si>
    <t>Verplaatsing</t>
  </si>
  <si>
    <t>Déplacement</t>
  </si>
  <si>
    <t>Travel</t>
  </si>
  <si>
    <t>Distance</t>
  </si>
  <si>
    <t>Afstand</t>
  </si>
  <si>
    <t>Abroad</t>
  </si>
  <si>
    <t>Extérieur</t>
  </si>
  <si>
    <t>Put an X</t>
  </si>
  <si>
    <t>Met X</t>
  </si>
  <si>
    <t>Plaats X</t>
  </si>
  <si>
    <t>compensation</t>
  </si>
  <si>
    <t>dépense</t>
  </si>
  <si>
    <t>vergoeding</t>
  </si>
  <si>
    <t>Materials</t>
  </si>
  <si>
    <t>Matériel</t>
  </si>
  <si>
    <t>Materiaal</t>
  </si>
  <si>
    <t>Hotel</t>
  </si>
  <si>
    <t>Restaurant</t>
  </si>
  <si>
    <t>Dépenses</t>
  </si>
  <si>
    <t>Verplaatsings</t>
  </si>
  <si>
    <t>expenses</t>
  </si>
  <si>
    <t>déplacement</t>
  </si>
  <si>
    <t>Other</t>
  </si>
  <si>
    <t>Autres</t>
  </si>
  <si>
    <t>frais</t>
  </si>
  <si>
    <t>Andere</t>
  </si>
  <si>
    <t>kosten</t>
  </si>
  <si>
    <t>Declare your expense within 60 days after the event</t>
  </si>
  <si>
    <t>Kosten in te dienen ten laatste 60 dagen na de activiteit</t>
  </si>
  <si>
    <t>Bankrekening</t>
  </si>
  <si>
    <t>Expense note to be mailed</t>
  </si>
  <si>
    <t>Onkostenstaat te verzenden naar</t>
  </si>
  <si>
    <t>Expenses declared too late</t>
  </si>
  <si>
    <t>Frais déclaré trop tard</t>
  </si>
  <si>
    <t>Kosten te laat ingediend</t>
  </si>
  <si>
    <t>Items</t>
  </si>
  <si>
    <t>LHF 1</t>
  </si>
  <si>
    <t>LHF 2</t>
  </si>
  <si>
    <t>repas montant forfaitaire</t>
  </si>
  <si>
    <t xml:space="preserve">consommations sur place offertes </t>
  </si>
  <si>
    <t>P</t>
  </si>
  <si>
    <t>M</t>
  </si>
  <si>
    <t>I6</t>
  </si>
  <si>
    <t>Déplacement camion, camionette, avec rémorque mettez X</t>
  </si>
  <si>
    <t>Membre du personnel ou du CA mettez X</t>
  </si>
  <si>
    <t>Omschrijving uitgaven</t>
  </si>
  <si>
    <t>Description des frais</t>
  </si>
  <si>
    <t>Description expenses</t>
  </si>
  <si>
    <t>Voor verplaatsing "Naar" vermelden</t>
  </si>
  <si>
    <t>Voor verplaatsing "Van" vermelden</t>
  </si>
  <si>
    <t>Pour les deplacement fait mettre "de"</t>
  </si>
  <si>
    <t>For travel mention "from"</t>
  </si>
  <si>
    <t>For travel mention "to"</t>
  </si>
  <si>
    <t>Pour les deplacement fait mettre "vers"</t>
  </si>
  <si>
    <t>Kosten in te dienen ten laatste 1 maand na de activiteit</t>
  </si>
  <si>
    <t>Declare your expense within 1 month after the event</t>
  </si>
  <si>
    <t>IW nummer aub</t>
  </si>
  <si>
    <t>Numero RI SVP</t>
  </si>
  <si>
    <t>Project number please</t>
  </si>
  <si>
    <t>Kosten na 15 november ten laatste in te dienen op 15 december</t>
  </si>
  <si>
    <t>Frais après 15 novembre à déclarer avant le 15 décembre</t>
  </si>
  <si>
    <t>Expenses after 15 november should be declared before15 december</t>
  </si>
  <si>
    <t>Frais à déclarer  1 mois au plus tard après l' activité</t>
  </si>
  <si>
    <t>Frais à déclarer  60 jours au plus tard après l' activité</t>
  </si>
  <si>
    <t>SBX</t>
  </si>
  <si>
    <t>TRI</t>
  </si>
  <si>
    <t>KAY</t>
  </si>
  <si>
    <t>Kajak</t>
  </si>
  <si>
    <t>Kayak</t>
  </si>
  <si>
    <t>Triathlon</t>
  </si>
  <si>
    <t>Snowboard</t>
  </si>
  <si>
    <t>GA</t>
  </si>
  <si>
    <t>GB</t>
  </si>
  <si>
    <t>Governing Board</t>
  </si>
  <si>
    <t>EB</t>
  </si>
  <si>
    <t>Executive Board</t>
  </si>
  <si>
    <t>Parantee-Psylos vzw</t>
  </si>
  <si>
    <t>AV</t>
  </si>
  <si>
    <t>RVB</t>
  </si>
  <si>
    <t>Algemene Vergadering</t>
  </si>
  <si>
    <t>Raad van bestuur</t>
  </si>
  <si>
    <t>PSY</t>
  </si>
  <si>
    <t>Psylos</t>
  </si>
  <si>
    <t>Prestations</t>
  </si>
  <si>
    <t>max 6h/j</t>
  </si>
  <si>
    <t>Tarif</t>
  </si>
  <si>
    <t>Total</t>
  </si>
  <si>
    <t xml:space="preserve">Nombre </t>
  </si>
  <si>
    <t>heures</t>
  </si>
  <si>
    <t>Aantal</t>
  </si>
  <si>
    <t>Prestaties</t>
  </si>
  <si>
    <t>Tarief</t>
  </si>
  <si>
    <t>Totaal</t>
  </si>
  <si>
    <t>Motif</t>
  </si>
  <si>
    <t>NOTE  DE  FRAIS</t>
  </si>
  <si>
    <t>Note de frais à envoyer à</t>
  </si>
  <si>
    <t>Tarieven</t>
  </si>
  <si>
    <t>Services</t>
  </si>
  <si>
    <t>Nr. bewijs</t>
  </si>
  <si>
    <t>Km</t>
  </si>
  <si>
    <t>Rate</t>
  </si>
  <si>
    <t>Verblijf</t>
  </si>
  <si>
    <t>Séjour</t>
  </si>
  <si>
    <t>Verblijf aantal personen:</t>
  </si>
  <si>
    <t>Séjour nombre de personnes:</t>
  </si>
  <si>
    <t>Residential number of persons:</t>
  </si>
  <si>
    <t xml:space="preserve">Residential </t>
  </si>
  <si>
    <t>hours/days</t>
  </si>
  <si>
    <t>0,2 €/km</t>
  </si>
  <si>
    <t>Aan</t>
  </si>
  <si>
    <t>At</t>
  </si>
  <si>
    <t>Remarques</t>
  </si>
  <si>
    <t xml:space="preserve"> </t>
  </si>
  <si>
    <t>RPR Brussel - 0476319389</t>
  </si>
  <si>
    <t>RPR Gent - 0417 754 155</t>
  </si>
  <si>
    <t>RPM Charleroi - 0472 918 748</t>
  </si>
  <si>
    <t xml:space="preserve">Note d’informations pour les volontaires </t>
  </si>
  <si>
    <t>La note d'information qui vous est adressée a pour but de vous présenter la Ligue Handisport Francophone et de vous informer des dispositions qu'elle a prises à l'égard de ses volontaires.</t>
  </si>
  <si>
    <t>LIGUE HANDISPORT FRANCOPHONE</t>
  </si>
  <si>
    <t>Sigle : LHF</t>
  </si>
  <si>
    <t>Adresse : avenue du centenaire, 69 à 6061 Montignies-sur-Sambre</t>
  </si>
  <si>
    <t>N° Tél. : 071/10 67 50</t>
  </si>
  <si>
    <t>Adresse électronique : info@handisport.be</t>
  </si>
  <si>
    <t>Site Internet : www.handisport.be</t>
  </si>
  <si>
    <t>Son statut juridique : Association sans but lucratif (ASBL)</t>
  </si>
  <si>
    <t>Sa finalité sociale</t>
  </si>
  <si>
    <t>La Ligue Handisport Francophone est la fédération sportive belge francophone pour les personnes en situation de handicap.</t>
  </si>
  <si>
    <t>Son objectif est de permettre à toutes ces personnes de pratiquer un sport, y compris au plus haut niveau et quel que soit le handicap - physique, mental ou sensoriel.</t>
  </si>
  <si>
    <t xml:space="preserve">Pour atteindre cet objectif, la LHF fédère près de 100 clubs en Wallonie et à Bruxelles avec plus de 30 sports différents : du cécifoot au tennis en fauteuil roulant en passant par l’athlétisme, le ski, la natation, le triathlon, le basket, etc. </t>
  </si>
  <si>
    <t>Outre la promotion du sport pour tous, la LHF développe un pôle « élites ». Elle encadre une cinquantaine d’athlètes de haut niveau qui participent aux Jeux Paralympiques, aux Championnats du monde et aux compétitions internationales. A ce titre, elle fait partie du Belgian Paralympic Committee.</t>
  </si>
  <si>
    <t>A travers son action, la LHF porte un message universel de tolérance et d’inclusion. Les handisportifs ne sont pas des sportifs à part mais des sportifs à part… entière.</t>
  </si>
  <si>
    <t>Identité du (ou des) responsable(s) de l'organisation :</t>
  </si>
  <si>
    <t>Personne à contacter pour information complémentaire sur le contenu de notre note d'information et en cas d’accident :</t>
  </si>
  <si>
    <t>Manu De Deyn  - Fonction : Assistante administrative et comptable</t>
  </si>
  <si>
    <t>ASSURANCES</t>
  </si>
  <si>
    <t>Notre organisation a contracté l' (les) assurance(s) suivante(s) :</t>
  </si>
  <si>
    <t xml:space="preserve"> Responsabilité civile</t>
  </si>
  <si>
    <t>Compagnie d'assurance : P&amp;V assurances</t>
  </si>
  <si>
    <t>Numéro de la police : 36.929.722</t>
  </si>
  <si>
    <t>Cette assurance couvre la responsabilité civile extracontractuelle de nos volontaires pour les dommages occasionnés à notre organisation (à préciser) ou à des tiers durant leurs prestations, résultant d'une faute légère.</t>
  </si>
  <si>
    <t>Autres assurances</t>
  </si>
  <si>
    <t>Risques couverts : (exemple)</t>
  </si>
  <si>
    <t>Dommages corporels subis par le volontaire lors d'un accident dans l'exercice de son volontariat ou au cours des déplacements effectués dans le cadre de celui-ci.</t>
  </si>
  <si>
    <t>Risques couverts : protection juridique pour les risques précités</t>
  </si>
  <si>
    <t>Compagnie : P&amp;V assurances</t>
  </si>
  <si>
    <t>REMBOURSEMENT DES FRAIS DES VOLONTAIRES</t>
  </si>
  <si>
    <t>Pour obtenir le remboursement des frais propres à la LHF, le volontaire utilise la note de frais délivrée par la LHF.</t>
  </si>
  <si>
    <t>Pour plus de détails : voir document « Les différents statuts de collaborateurs sportifs »</t>
  </si>
  <si>
    <t>DEVOIR DE DISCRETION</t>
  </si>
  <si>
    <t>Dans le cadre de ses activités au sein de notre association, le volontaire n’est pas tenu au secret professionnel tel que défini à l’article 458 du Code pénal (www.ejustice.just.fgov.be/cgi_loi/change_lg.pl?table_name=loi&amp;cn=1867060801&amp;language=fr )</t>
  </si>
  <si>
    <t>Néanmoins, le volontaire est tenu à un devoir de discrétion : il lui est demandé de respecter la vie privée des usagers. Il lui est notamment interdit de divulguer les informations suivantes :</t>
  </si>
  <si>
    <t>o   Identité des membres de l’association</t>
  </si>
  <si>
    <t xml:space="preserve">o   Situation sociale des participants aux activités </t>
  </si>
  <si>
    <t>o   …</t>
  </si>
  <si>
    <t>AUTRES INFORMATIONS</t>
  </si>
  <si>
    <t>L'organisation est libre d'informer ses volontaires sur d'autres considérations tenant à l'exercice correct de leur activité, sans revêtir toutefois un caractère de contrainte contractuelle.</t>
  </si>
  <si>
    <t>Le volontaire autorise la LHF à utiliser son image pour la promotion de la LHF et de ses activités dans le cadre des activités effectuées lors de cette mission et ce, pour une durée indéterminée.</t>
  </si>
  <si>
    <t>Dans le cas contraire, il en informera la LHF par écrit.</t>
  </si>
  <si>
    <t>DROIT A L'IMAGE</t>
  </si>
  <si>
    <t>Tarieven transport (autres)</t>
  </si>
  <si>
    <t>Tarieven (fix)</t>
  </si>
  <si>
    <t>Grand’Rue 3</t>
  </si>
  <si>
    <t>6000 Charleroi</t>
  </si>
  <si>
    <t>2025V04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</si>
</sst>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d/mm/\'yy;@"/>
  </numFmts>
  <fonts count="28">
    <font>
      <sz val="11"/>
      <name val="FuturaA Bk BT"/>
      <family val="2"/>
    </font>
    <font>
      <sz val="8"/>
      <name val="FuturaA Bk BT"/>
      <family val="2"/>
    </font>
    <font>
      <sz val="10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b/>
      <sz val="10"/>
      <color indexed="10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sz val="11"/>
      <color indexed="10"/>
      <name val="Verdana"/>
      <family val="2"/>
    </font>
    <font>
      <b/>
      <u/>
      <sz val="9"/>
      <name val="Verdana"/>
      <family val="2"/>
    </font>
    <font>
      <b/>
      <sz val="11"/>
      <color indexed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22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b/>
      <sz val="14"/>
      <color indexed="10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FuturaA Bk BT"/>
      <family val="2"/>
    </font>
    <font>
      <sz val="11"/>
      <color rgb="FFFF0000"/>
      <name val="Verdana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222">
    <xf numFmtId="0" fontId="0" fillId="0" borderId="0" xfId="0"/>
    <xf numFmtId="0" fontId="0" fillId="0" borderId="0" xfId="0" applyProtection="1">
      <protection hidden="1"/>
    </xf>
    <xf numFmtId="14" fontId="0" fillId="0" borderId="0" xfId="0" applyNumberFormat="1"/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Continuous"/>
      <protection hidden="1"/>
    </xf>
    <xf numFmtId="0" fontId="2" fillId="0" borderId="1" xfId="0" applyFont="1" applyBorder="1" applyAlignment="1" applyProtection="1">
      <alignment horizontal="centerContinuous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5" fillId="0" borderId="0" xfId="0" quotePrefix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Protection="1"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2" fillId="2" borderId="13" xfId="0" applyFont="1" applyFill="1" applyBorder="1" applyProtection="1">
      <protection locked="0"/>
    </xf>
    <xf numFmtId="4" fontId="2" fillId="2" borderId="13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4" fontId="2" fillId="2" borderId="14" xfId="0" applyNumberFormat="1" applyFont="1" applyFill="1" applyBorder="1" applyProtection="1">
      <protection locked="0"/>
    </xf>
    <xf numFmtId="4" fontId="2" fillId="2" borderId="14" xfId="0" applyNumberFormat="1" applyFont="1" applyFill="1" applyBorder="1" applyProtection="1">
      <protection hidden="1"/>
    </xf>
    <xf numFmtId="0" fontId="2" fillId="2" borderId="15" xfId="0" applyFont="1" applyFill="1" applyBorder="1" applyProtection="1">
      <protection locked="0"/>
    </xf>
    <xf numFmtId="4" fontId="2" fillId="2" borderId="15" xfId="0" applyNumberFormat="1" applyFont="1" applyFill="1" applyBorder="1" applyProtection="1">
      <protection locked="0"/>
    </xf>
    <xf numFmtId="0" fontId="2" fillId="0" borderId="14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4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4" fontId="4" fillId="0" borderId="16" xfId="0" applyNumberFormat="1" applyFont="1" applyBorder="1" applyProtection="1">
      <protection hidden="1"/>
    </xf>
    <xf numFmtId="4" fontId="4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3" fillId="0" borderId="0" xfId="0" applyFont="1"/>
    <xf numFmtId="1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/>
    <xf numFmtId="0" fontId="4" fillId="0" borderId="14" xfId="0" applyFont="1" applyBorder="1" applyAlignment="1" applyProtection="1">
      <alignment horizontal="center"/>
      <protection hidden="1"/>
    </xf>
    <xf numFmtId="0" fontId="2" fillId="0" borderId="5" xfId="0" applyFont="1" applyBorder="1" applyProtection="1"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2" fillId="0" borderId="15" xfId="0" applyFont="1" applyBorder="1" applyProtection="1"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4" xfId="0" applyFont="1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hidden="1"/>
    </xf>
    <xf numFmtId="1" fontId="3" fillId="0" borderId="18" xfId="0" applyNumberFormat="1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3" fillId="0" borderId="19" xfId="0" applyFont="1" applyBorder="1" applyProtection="1">
      <protection hidden="1"/>
    </xf>
    <xf numFmtId="0" fontId="21" fillId="0" borderId="0" xfId="0" applyFont="1" applyAlignment="1" applyProtection="1">
      <alignment horizontal="left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22" fillId="3" borderId="0" xfId="0" applyFont="1" applyFill="1" applyAlignment="1" applyProtection="1">
      <alignment horizontal="center"/>
      <protection hidden="1"/>
    </xf>
    <xf numFmtId="0" fontId="22" fillId="3" borderId="0" xfId="0" applyFont="1" applyFill="1" applyAlignment="1" applyProtection="1">
      <alignment horizontal="left"/>
      <protection hidden="1"/>
    </xf>
    <xf numFmtId="0" fontId="0" fillId="0" borderId="0" xfId="0" quotePrefix="1" applyAlignment="1">
      <alignment horizontal="left"/>
    </xf>
    <xf numFmtId="0" fontId="3" fillId="0" borderId="2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4" fillId="2" borderId="20" xfId="0" applyFont="1" applyFill="1" applyBorder="1" applyAlignment="1" applyProtection="1">
      <alignment horizontal="left"/>
      <protection locked="0"/>
    </xf>
    <xf numFmtId="0" fontId="18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2" fillId="0" borderId="5" xfId="0" quotePrefix="1" applyFont="1" applyBorder="1" applyAlignment="1" applyProtection="1">
      <alignment horizontal="left" wrapText="1"/>
      <protection hidden="1"/>
    </xf>
    <xf numFmtId="0" fontId="4" fillId="0" borderId="14" xfId="0" quotePrefix="1" applyFont="1" applyBorder="1" applyAlignment="1" applyProtection="1">
      <alignment horizontal="center"/>
      <protection hidden="1"/>
    </xf>
    <xf numFmtId="0" fontId="0" fillId="0" borderId="5" xfId="0" quotePrefix="1" applyBorder="1" applyAlignment="1" applyProtection="1">
      <alignment horizontal="left"/>
      <protection hidden="1"/>
    </xf>
    <xf numFmtId="0" fontId="4" fillId="2" borderId="21" xfId="0" applyFont="1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hidden="1"/>
    </xf>
    <xf numFmtId="0" fontId="4" fillId="2" borderId="17" xfId="0" applyFont="1" applyFill="1" applyBorder="1" applyAlignment="1" applyProtection="1">
      <alignment horizontal="left"/>
      <protection locked="0"/>
    </xf>
    <xf numFmtId="0" fontId="3" fillId="0" borderId="22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5" xfId="0" quotePrefix="1" applyBorder="1" applyAlignment="1" applyProtection="1">
      <alignment horizontal="left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0" fillId="0" borderId="6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0" xfId="0" applyFont="1"/>
    <xf numFmtId="0" fontId="0" fillId="0" borderId="5" xfId="0" applyBorder="1"/>
    <xf numFmtId="0" fontId="5" fillId="0" borderId="23" xfId="0" quotePrefix="1" applyFont="1" applyBorder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left" wrapText="1"/>
      <protection hidden="1"/>
    </xf>
    <xf numFmtId="0" fontId="2" fillId="0" borderId="5" xfId="0" quotePrefix="1" applyFont="1" applyBorder="1" applyAlignment="1" applyProtection="1">
      <alignment horizontal="left"/>
      <protection hidden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4" fillId="2" borderId="7" xfId="0" quotePrefix="1" applyFont="1" applyFill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1" fontId="24" fillId="0" borderId="27" xfId="0" applyNumberFormat="1" applyFont="1" applyBorder="1" applyAlignment="1" applyProtection="1">
      <alignment horizontal="center" vertical="justify"/>
      <protection hidden="1"/>
    </xf>
    <xf numFmtId="1" fontId="24" fillId="0" borderId="28" xfId="0" applyNumberFormat="1" applyFont="1" applyBorder="1" applyAlignment="1" applyProtection="1">
      <alignment horizontal="centerContinuous" vertical="justify"/>
      <protection hidden="1"/>
    </xf>
    <xf numFmtId="1" fontId="24" fillId="0" borderId="29" xfId="0" applyNumberFormat="1" applyFont="1" applyBorder="1" applyAlignment="1" applyProtection="1">
      <alignment horizontal="centerContinuous" vertical="justify"/>
      <protection hidden="1"/>
    </xf>
    <xf numFmtId="1" fontId="24" fillId="0" borderId="28" xfId="0" applyNumberFormat="1" applyFont="1" applyBorder="1" applyAlignment="1" applyProtection="1">
      <alignment horizontal="centerContinuous"/>
      <protection hidden="1"/>
    </xf>
    <xf numFmtId="14" fontId="2" fillId="2" borderId="30" xfId="0" applyNumberFormat="1" applyFont="1" applyFill="1" applyBorder="1" applyProtection="1">
      <protection locked="0"/>
    </xf>
    <xf numFmtId="2" fontId="2" fillId="2" borderId="31" xfId="0" applyNumberFormat="1" applyFont="1" applyFill="1" applyBorder="1"/>
    <xf numFmtId="4" fontId="2" fillId="2" borderId="32" xfId="0" applyNumberFormat="1" applyFont="1" applyFill="1" applyBorder="1" applyProtection="1">
      <protection locked="0"/>
    </xf>
    <xf numFmtId="4" fontId="2" fillId="2" borderId="33" xfId="0" applyNumberFormat="1" applyFont="1" applyFill="1" applyBorder="1" applyProtection="1">
      <protection locked="0"/>
    </xf>
    <xf numFmtId="4" fontId="2" fillId="2" borderId="34" xfId="0" applyNumberFormat="1" applyFont="1" applyFill="1" applyBorder="1" applyProtection="1">
      <protection locked="0"/>
    </xf>
    <xf numFmtId="4" fontId="2" fillId="0" borderId="33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0" fillId="0" borderId="0" xfId="0" quotePrefix="1" applyAlignment="1" applyProtection="1">
      <alignment horizontal="left"/>
      <protection hidden="1"/>
    </xf>
    <xf numFmtId="0" fontId="0" fillId="0" borderId="6" xfId="0" quotePrefix="1" applyBorder="1" applyAlignment="1" applyProtection="1">
      <alignment horizontal="left"/>
      <protection hidden="1"/>
    </xf>
    <xf numFmtId="0" fontId="0" fillId="0" borderId="5" xfId="0" applyBorder="1" applyAlignment="1" applyProtection="1">
      <alignment wrapText="1"/>
      <protection hidden="1"/>
    </xf>
    <xf numFmtId="0" fontId="2" fillId="0" borderId="35" xfId="0" applyFont="1" applyBorder="1" applyAlignment="1" applyProtection="1">
      <alignment horizontal="center"/>
      <protection hidden="1"/>
    </xf>
    <xf numFmtId="4" fontId="2" fillId="2" borderId="36" xfId="0" applyNumberFormat="1" applyFont="1" applyFill="1" applyBorder="1" applyProtection="1">
      <protection locked="0"/>
    </xf>
    <xf numFmtId="4" fontId="2" fillId="2" borderId="37" xfId="0" applyNumberFormat="1" applyFont="1" applyFill="1" applyBorder="1" applyProtection="1">
      <protection hidden="1"/>
    </xf>
    <xf numFmtId="4" fontId="2" fillId="2" borderId="31" xfId="0" applyNumberFormat="1" applyFont="1" applyFill="1" applyBorder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0" borderId="31" xfId="0" applyNumberFormat="1" applyFont="1" applyBorder="1" applyProtection="1">
      <protection hidden="1"/>
    </xf>
    <xf numFmtId="4" fontId="2" fillId="0" borderId="3" xfId="0" applyNumberFormat="1" applyFont="1" applyBorder="1" applyProtection="1">
      <protection hidden="1"/>
    </xf>
    <xf numFmtId="14" fontId="2" fillId="2" borderId="39" xfId="0" applyNumberFormat="1" applyFont="1" applyFill="1" applyBorder="1" applyProtection="1">
      <protection locked="0"/>
    </xf>
    <xf numFmtId="2" fontId="2" fillId="2" borderId="38" xfId="0" applyNumberFormat="1" applyFont="1" applyFill="1" applyBorder="1"/>
    <xf numFmtId="15" fontId="2" fillId="2" borderId="38" xfId="0" applyNumberFormat="1" applyFont="1" applyFill="1" applyBorder="1" applyProtection="1">
      <protection locked="0"/>
    </xf>
    <xf numFmtId="0" fontId="0" fillId="0" borderId="40" xfId="0" applyBorder="1" applyAlignment="1">
      <alignment horizontal="center"/>
    </xf>
    <xf numFmtId="4" fontId="4" fillId="0" borderId="41" xfId="0" applyNumberFormat="1" applyFont="1" applyBorder="1" applyAlignment="1" applyProtection="1">
      <alignment horizontal="center"/>
      <protection hidden="1"/>
    </xf>
    <xf numFmtId="4" fontId="2" fillId="0" borderId="42" xfId="0" applyNumberFormat="1" applyFont="1" applyBorder="1" applyProtection="1">
      <protection locked="0"/>
    </xf>
    <xf numFmtId="0" fontId="3" fillId="0" borderId="0" xfId="0" applyFont="1" applyAlignment="1" applyProtection="1">
      <alignment horizontal="centerContinuous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1" fontId="2" fillId="0" borderId="32" xfId="0" applyNumberFormat="1" applyFont="1" applyBorder="1" applyAlignment="1" applyProtection="1">
      <alignment horizontal="center" vertical="justify"/>
      <protection locked="0"/>
    </xf>
    <xf numFmtId="1" fontId="2" fillId="0" borderId="33" xfId="0" applyNumberFormat="1" applyFont="1" applyBorder="1" applyAlignment="1" applyProtection="1">
      <alignment horizontal="center" vertical="justify"/>
      <protection locked="0"/>
    </xf>
    <xf numFmtId="1" fontId="2" fillId="0" borderId="34" xfId="0" applyNumberFormat="1" applyFont="1" applyBorder="1" applyAlignment="1" applyProtection="1">
      <alignment horizontal="center" vertical="justify"/>
      <protection locked="0"/>
    </xf>
    <xf numFmtId="1" fontId="2" fillId="0" borderId="33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43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1" fontId="24" fillId="0" borderId="44" xfId="0" applyNumberFormat="1" applyFont="1" applyBorder="1" applyAlignment="1" applyProtection="1">
      <alignment horizontal="centerContinuous"/>
      <protection hidden="1"/>
    </xf>
    <xf numFmtId="4" fontId="4" fillId="0" borderId="9" xfId="0" applyNumberFormat="1" applyFont="1" applyBorder="1" applyProtection="1">
      <protection hidden="1"/>
    </xf>
    <xf numFmtId="0" fontId="0" fillId="0" borderId="43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43" xfId="0" applyBorder="1" applyProtection="1"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Continuous" vertical="center" wrapText="1"/>
      <protection hidden="1"/>
    </xf>
    <xf numFmtId="2" fontId="4" fillId="0" borderId="8" xfId="0" applyNumberFormat="1" applyFont="1" applyBorder="1" applyAlignment="1" applyProtection="1">
      <alignment horizontal="center"/>
      <protection hidden="1"/>
    </xf>
    <xf numFmtId="2" fontId="4" fillId="0" borderId="12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hidden="1"/>
    </xf>
    <xf numFmtId="0" fontId="2" fillId="2" borderId="41" xfId="0" applyFont="1" applyFill="1" applyBorder="1" applyProtection="1">
      <protection locked="0"/>
    </xf>
    <xf numFmtId="0" fontId="2" fillId="2" borderId="35" xfId="0" applyFont="1" applyFill="1" applyBorder="1" applyProtection="1">
      <protection hidden="1"/>
    </xf>
    <xf numFmtId="0" fontId="3" fillId="0" borderId="40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4" fillId="2" borderId="45" xfId="0" applyFont="1" applyFill="1" applyBorder="1" applyAlignment="1" applyProtection="1">
      <alignment horizontal="left"/>
      <protection locked="0"/>
    </xf>
    <xf numFmtId="0" fontId="4" fillId="2" borderId="46" xfId="0" applyFont="1" applyFill="1" applyBorder="1" applyAlignment="1" applyProtection="1">
      <alignment horizontal="left"/>
      <protection locked="0"/>
    </xf>
    <xf numFmtId="0" fontId="4" fillId="2" borderId="47" xfId="0" applyFont="1" applyFill="1" applyBorder="1" applyAlignment="1" applyProtection="1">
      <alignment horizontal="left"/>
      <protection locked="0"/>
    </xf>
    <xf numFmtId="4" fontId="4" fillId="0" borderId="8" xfId="0" applyNumberFormat="1" applyFont="1" applyBorder="1" applyProtection="1">
      <protection hidden="1"/>
    </xf>
    <xf numFmtId="0" fontId="2" fillId="0" borderId="35" xfId="0" applyFont="1" applyBorder="1" applyProtection="1">
      <protection hidden="1"/>
    </xf>
    <xf numFmtId="4" fontId="4" fillId="0" borderId="24" xfId="0" applyNumberFormat="1" applyFont="1" applyBorder="1" applyProtection="1">
      <protection hidden="1"/>
    </xf>
    <xf numFmtId="0" fontId="3" fillId="0" borderId="16" xfId="0" applyFont="1" applyBorder="1" applyProtection="1">
      <protection hidden="1"/>
    </xf>
    <xf numFmtId="2" fontId="2" fillId="2" borderId="3" xfId="0" applyNumberFormat="1" applyFont="1" applyFill="1" applyBorder="1"/>
    <xf numFmtId="0" fontId="8" fillId="0" borderId="0" xfId="0" applyFont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hidden="1"/>
    </xf>
    <xf numFmtId="0" fontId="3" fillId="0" borderId="48" xfId="0" applyFont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41" xfId="0" applyBorder="1" applyAlignment="1" applyProtection="1">
      <alignment horizontal="left"/>
      <protection locked="0"/>
    </xf>
    <xf numFmtId="0" fontId="0" fillId="0" borderId="35" xfId="0" applyBorder="1" applyProtection="1">
      <protection locked="0" hidden="1"/>
    </xf>
    <xf numFmtId="0" fontId="2" fillId="0" borderId="35" xfId="0" applyFont="1" applyBorder="1" applyAlignment="1" applyProtection="1">
      <alignment horizontal="centerContinuous"/>
      <protection locked="0" hidden="1"/>
    </xf>
    <xf numFmtId="0" fontId="0" fillId="0" borderId="40" xfId="0" applyBorder="1" applyProtection="1">
      <protection locked="0" hidden="1"/>
    </xf>
    <xf numFmtId="2" fontId="4" fillId="0" borderId="41" xfId="0" applyNumberFormat="1" applyFont="1" applyBorder="1" applyAlignment="1" applyProtection="1">
      <alignment horizontal="center"/>
      <protection locked="0"/>
    </xf>
    <xf numFmtId="165" fontId="4" fillId="0" borderId="5" xfId="0" applyNumberFormat="1" applyFont="1" applyBorder="1" applyAlignment="1" applyProtection="1">
      <alignment horizontal="center"/>
      <protection hidden="1"/>
    </xf>
    <xf numFmtId="0" fontId="3" fillId="0" borderId="41" xfId="0" applyFont="1" applyBorder="1" applyProtection="1">
      <protection hidden="1"/>
    </xf>
    <xf numFmtId="0" fontId="0" fillId="0" borderId="35" xfId="0" applyBorder="1" applyProtection="1">
      <protection hidden="1"/>
    </xf>
    <xf numFmtId="0" fontId="0" fillId="0" borderId="40" xfId="0" applyBorder="1" applyProtection="1">
      <protection hidden="1"/>
    </xf>
    <xf numFmtId="0" fontId="25" fillId="0" borderId="0" xfId="1" applyFont="1"/>
    <xf numFmtId="0" fontId="19" fillId="0" borderId="0" xfId="1"/>
    <xf numFmtId="0" fontId="20" fillId="0" borderId="0" xfId="1" applyFont="1"/>
    <xf numFmtId="0" fontId="26" fillId="0" borderId="0" xfId="1" applyFont="1"/>
    <xf numFmtId="0" fontId="0" fillId="0" borderId="0" xfId="0" quotePrefix="1" applyProtection="1">
      <protection hidden="1"/>
    </xf>
    <xf numFmtId="0" fontId="2" fillId="2" borderId="14" xfId="0" quotePrefix="1" applyFont="1" applyFill="1" applyBorder="1" applyProtection="1">
      <protection locked="0"/>
    </xf>
    <xf numFmtId="164" fontId="2" fillId="2" borderId="49" xfId="0" applyNumberFormat="1" applyFont="1" applyFill="1" applyBorder="1" applyAlignment="1" applyProtection="1">
      <alignment horizontal="center"/>
      <protection locked="0"/>
    </xf>
    <xf numFmtId="164" fontId="2" fillId="2" borderId="50" xfId="0" applyNumberFormat="1" applyFont="1" applyFill="1" applyBorder="1" applyAlignment="1" applyProtection="1">
      <alignment horizontal="center"/>
      <protection locked="0"/>
    </xf>
    <xf numFmtId="4" fontId="2" fillId="2" borderId="31" xfId="0" applyNumberFormat="1" applyFont="1" applyFill="1" applyBorder="1" applyProtection="1">
      <protection locked="0"/>
    </xf>
    <xf numFmtId="4" fontId="2" fillId="2" borderId="49" xfId="0" applyNumberFormat="1" applyFont="1" applyFill="1" applyBorder="1" applyProtection="1">
      <protection hidden="1"/>
    </xf>
    <xf numFmtId="164" fontId="2" fillId="2" borderId="49" xfId="0" applyNumberFormat="1" applyFont="1" applyFill="1" applyBorder="1" applyProtection="1">
      <protection locked="0" hidden="1"/>
    </xf>
    <xf numFmtId="164" fontId="2" fillId="2" borderId="14" xfId="0" applyNumberFormat="1" applyFont="1" applyFill="1" applyBorder="1" applyProtection="1">
      <protection locked="0" hidden="1"/>
    </xf>
    <xf numFmtId="4" fontId="27" fillId="4" borderId="51" xfId="0" applyNumberFormat="1" applyFont="1" applyFill="1" applyBorder="1" applyProtection="1">
      <protection locked="0"/>
    </xf>
    <xf numFmtId="4" fontId="27" fillId="4" borderId="52" xfId="0" applyNumberFormat="1" applyFont="1" applyFill="1" applyBorder="1" applyProtection="1">
      <protection locked="0"/>
    </xf>
    <xf numFmtId="4" fontId="27" fillId="4" borderId="53" xfId="0" applyNumberFormat="1" applyFont="1" applyFill="1" applyBorder="1" applyProtection="1">
      <protection locked="0"/>
    </xf>
    <xf numFmtId="0" fontId="0" fillId="0" borderId="0" xfId="0" applyProtection="1">
      <protection locked="0" hidden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2" fontId="12" fillId="0" borderId="33" xfId="0" applyNumberFormat="1" applyFont="1" applyBorder="1" applyAlignment="1" applyProtection="1">
      <alignment horizontal="center" vertical="center" wrapText="1"/>
      <protection hidden="1"/>
    </xf>
    <xf numFmtId="2" fontId="0" fillId="0" borderId="50" xfId="0" applyNumberFormat="1" applyBorder="1"/>
    <xf numFmtId="2" fontId="0" fillId="0" borderId="31" xfId="0" applyNumberFormat="1" applyBorder="1"/>
    <xf numFmtId="0" fontId="2" fillId="0" borderId="41" xfId="0" applyFont="1" applyBorder="1" applyAlignment="1" applyProtection="1">
      <alignment horizontal="center"/>
      <protection hidden="1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4" fontId="4" fillId="0" borderId="41" xfId="0" applyNumberFormat="1" applyFont="1" applyBorder="1" applyAlignment="1" applyProtection="1">
      <alignment horizontal="left"/>
      <protection locked="0"/>
    </xf>
    <xf numFmtId="0" fontId="2" fillId="0" borderId="35" xfId="0" applyFont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Standaard 2" xfId="1" xr:uid="{BCBDEEE4-800B-49BA-BF17-3A38E3754851}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26" fmlaLink="C5" fmlaRange="Sport" sel="0" val="2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-20939760</xdr:colOff>
      <xdr:row>44</xdr:row>
      <xdr:rowOff>0</xdr:rowOff>
    </xdr:from>
    <xdr:to>
      <xdr:col>13</xdr:col>
      <xdr:colOff>0</xdr:colOff>
      <xdr:row>55</xdr:row>
      <xdr:rowOff>21590</xdr:rowOff>
    </xdr:to>
    <xdr:sp macro="" textlink="">
      <xdr:nvSpPr>
        <xdr:cNvPr id="1465" name="AutoShape 277">
          <a:extLst>
            <a:ext uri="{FF2B5EF4-FFF2-40B4-BE49-F238E27FC236}">
              <a16:creationId xmlns:a16="http://schemas.microsoft.com/office/drawing/2014/main" id="{B479A8EB-94E8-8F3A-BD96-22C4BE709D2F}"/>
            </a:ext>
          </a:extLst>
        </xdr:cNvPr>
        <xdr:cNvSpPr>
          <a:spLocks noChangeAspect="1" noChangeArrowheads="1"/>
        </xdr:cNvSpPr>
      </xdr:nvSpPr>
      <xdr:spPr bwMode="auto">
        <a:xfrm>
          <a:off x="-12931140" y="10012680"/>
          <a:ext cx="26121360" cy="193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1410" name="Drop Down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32AC-DA7F-44D7-8B3C-81FD055194C2}">
  <sheetPr codeName="Sheet1">
    <pageSetUpPr fitToPage="1"/>
  </sheetPr>
  <dimension ref="A1:V52"/>
  <sheetViews>
    <sheetView showZeros="0" tabSelected="1" topLeftCell="B1" zoomScale="85" workbookViewId="0">
      <selection activeCell="C5" sqref="C5"/>
    </sheetView>
  </sheetViews>
  <sheetFormatPr baseColWidth="10" defaultColWidth="9" defaultRowHeight="14"/>
  <cols>
    <col min="1" max="1" width="14.75" style="1" bestFit="1" customWidth="1"/>
    <col min="2" max="2" width="35" style="1" customWidth="1"/>
    <col min="3" max="3" width="10.25" style="1" customWidth="1"/>
    <col min="4" max="4" width="11.5" style="1" customWidth="1"/>
    <col min="5" max="5" width="11.5" style="1" bestFit="1" customWidth="1"/>
    <col min="6" max="6" width="10.25" style="1" customWidth="1"/>
    <col min="7" max="7" width="12" style="1" bestFit="1" customWidth="1"/>
    <col min="8" max="8" width="8.75" style="1" bestFit="1" customWidth="1"/>
    <col min="9" max="9" width="12.25" style="1" customWidth="1"/>
    <col min="10" max="10" width="12.25" style="1" bestFit="1" customWidth="1"/>
    <col min="11" max="11" width="13.08203125" style="1" customWidth="1"/>
    <col min="12" max="12" width="9.08203125" style="1" customWidth="1"/>
    <col min="13" max="14" width="12.75" style="1" bestFit="1" customWidth="1"/>
    <col min="15" max="15" width="9.25" style="1" bestFit="1" customWidth="1"/>
    <col min="16" max="16" width="8.5" style="1" customWidth="1"/>
    <col min="17" max="17" width="0.75" style="1" customWidth="1"/>
    <col min="18" max="18" width="29.33203125" style="1" customWidth="1"/>
    <col min="19" max="19" width="3.25" style="1" customWidth="1"/>
    <col min="20" max="20" width="2.75" style="1" customWidth="1"/>
    <col min="21" max="23" width="9" style="1"/>
    <col min="24" max="24" width="9" style="1" customWidth="1"/>
    <col min="25" max="16384" width="9" style="1"/>
  </cols>
  <sheetData>
    <row r="1" spans="1:22" ht="31" thickTop="1" thickBot="1">
      <c r="A1" s="52"/>
      <c r="B1" s="53" t="str">
        <f>Liga!A3</f>
        <v>Ligue Handisport Francophone asbl</v>
      </c>
      <c r="C1" s="13"/>
      <c r="D1" s="13"/>
      <c r="E1" s="13"/>
      <c r="F1" s="13"/>
      <c r="G1" s="52"/>
      <c r="H1" s="52"/>
      <c r="I1" s="52"/>
      <c r="J1" s="54" t="s">
        <v>93</v>
      </c>
      <c r="K1" s="112" t="s">
        <v>15</v>
      </c>
      <c r="L1" s="13" t="str">
        <f>Taal!A13</f>
        <v>Motifs des dépenses :</v>
      </c>
      <c r="M1" s="13"/>
      <c r="N1" s="13"/>
      <c r="O1" s="13"/>
      <c r="P1" s="13"/>
      <c r="Q1" s="52"/>
      <c r="R1" s="13"/>
      <c r="S1" s="13"/>
    </row>
    <row r="2" spans="1:22" ht="28.5" customHeight="1" thickTop="1" thickBot="1">
      <c r="A2" s="21"/>
      <c r="B2" s="55" t="str">
        <f>Taal!A3</f>
        <v>NOTE  DE  FRAIS</v>
      </c>
      <c r="C2" s="56"/>
      <c r="D2" s="56"/>
      <c r="E2" s="56"/>
      <c r="G2" s="13"/>
      <c r="H2" s="13"/>
      <c r="J2" s="13"/>
      <c r="K2" s="13"/>
      <c r="L2" s="167"/>
      <c r="M2" s="168"/>
      <c r="N2" s="168"/>
      <c r="O2" s="168"/>
      <c r="P2" s="168"/>
      <c r="Q2" s="175"/>
      <c r="R2" s="169"/>
      <c r="S2" s="13"/>
    </row>
    <row r="3" spans="1:22" ht="16.5" customHeight="1" thickBot="1">
      <c r="A3" s="8"/>
      <c r="B3" s="9" t="str">
        <f>Taal!A4</f>
        <v>Nom et prénom</v>
      </c>
      <c r="C3" s="10" t="str">
        <f>Taal!A5</f>
        <v>Sport</v>
      </c>
      <c r="D3" s="11" t="str">
        <f>Taal!A6</f>
        <v>N° RI</v>
      </c>
      <c r="E3" s="10" t="str">
        <f>Taal!A7</f>
        <v>Lique</v>
      </c>
      <c r="H3" s="12"/>
      <c r="I3" s="12"/>
      <c r="J3" s="12"/>
      <c r="O3" s="166"/>
      <c r="P3" s="166"/>
      <c r="Q3" s="8"/>
      <c r="R3" s="179" t="e">
        <f>VLOOKUP(C5,Sport2,3)</f>
        <v>#N/A</v>
      </c>
      <c r="S3" s="43"/>
    </row>
    <row r="4" spans="1:22" ht="13.5" customHeight="1" thickBot="1">
      <c r="A4" s="8"/>
      <c r="B4" s="14"/>
      <c r="C4" s="15"/>
      <c r="D4" s="16"/>
      <c r="E4" s="109" t="s">
        <v>252</v>
      </c>
      <c r="H4" s="17"/>
      <c r="I4" s="17"/>
      <c r="J4" s="18"/>
      <c r="K4" s="208" t="str">
        <f>IF($E$5="LHF",Taal!A50," ")</f>
        <v>Séjour nombre de personnes:</v>
      </c>
      <c r="L4" s="209"/>
      <c r="M4" s="210"/>
      <c r="N4" s="183"/>
      <c r="O4" s="184"/>
      <c r="P4" s="184"/>
      <c r="Q4" s="185"/>
      <c r="R4" s="186"/>
      <c r="S4" s="43"/>
    </row>
    <row r="5" spans="1:22" ht="15.75" customHeight="1" thickTop="1" thickBot="1">
      <c r="A5" s="83" t="str">
        <f>IF(B5="",Taal!A8,"")</f>
        <v>Votre nom SVP</v>
      </c>
      <c r="B5" s="171"/>
      <c r="C5" s="77"/>
      <c r="D5" s="19"/>
      <c r="E5" s="113" t="s">
        <v>2</v>
      </c>
      <c r="F5" s="20" t="str">
        <f>IF(E5="",IF($K$1="N","Vul de liga in a.u.b.",IF($K$1="F","Remplir le code du lique s.v.p.",IF($K$1="E","Please add the federation","Code N F E"))),"")</f>
        <v/>
      </c>
      <c r="I5" s="13"/>
      <c r="J5" s="13"/>
      <c r="K5" s="75"/>
      <c r="L5" s="76"/>
      <c r="M5" s="76"/>
      <c r="N5" s="165"/>
      <c r="O5" s="165"/>
      <c r="P5" s="165"/>
      <c r="Q5" s="83"/>
      <c r="R5" s="43"/>
      <c r="S5" s="43"/>
    </row>
    <row r="6" spans="1:22" ht="14.5" thickTop="1">
      <c r="A6" s="83" t="str">
        <f>IF(B6="",Taal!A9,"")</f>
        <v>Votre adresse SVP</v>
      </c>
      <c r="B6" s="172"/>
      <c r="C6" s="83" t="str">
        <f>IF(C5=1,Taal!A10,"")</f>
        <v/>
      </c>
      <c r="D6" s="83" t="str">
        <f>IF(D5="",Taal!A11,"")</f>
        <v>Numero RI SVP</v>
      </c>
      <c r="E6" s="20"/>
      <c r="H6" s="20"/>
      <c r="I6" s="13"/>
      <c r="J6" s="13"/>
      <c r="K6" s="75"/>
      <c r="L6" s="76"/>
      <c r="M6" s="43"/>
      <c r="N6" s="43"/>
      <c r="O6" s="43"/>
      <c r="P6" s="43"/>
      <c r="Q6" s="83"/>
      <c r="S6" s="43"/>
    </row>
    <row r="7" spans="1:22" ht="14.5" thickBot="1">
      <c r="B7" s="173"/>
      <c r="C7" s="83" t="str">
        <f>IF(B7="",Taal!A12,"")</f>
        <v>Code postale + Commune SVP</v>
      </c>
      <c r="D7" s="83"/>
      <c r="E7" s="83"/>
      <c r="F7" s="20"/>
      <c r="I7" s="85"/>
      <c r="J7"/>
      <c r="K7" s="107" t="str">
        <f>IF(SUM(S14:S33)&gt;0,Taal!A48&amp;":  "&amp;SUM(S14:S33)&amp;"  "&amp;Taal!A49,"")</f>
        <v/>
      </c>
      <c r="L7"/>
      <c r="M7"/>
      <c r="N7" s="43"/>
      <c r="O7" s="43"/>
      <c r="P7" s="43"/>
      <c r="R7" s="43"/>
      <c r="S7" s="43"/>
    </row>
    <row r="8" spans="1:22" ht="15" thickTop="1" thickBot="1">
      <c r="A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13"/>
      <c r="S8" s="13"/>
    </row>
    <row r="9" spans="1:22" ht="12" customHeight="1" thickBot="1">
      <c r="A9" s="22"/>
      <c r="B9" s="22"/>
      <c r="C9" s="22">
        <f>Taal!A18</f>
        <v>0</v>
      </c>
      <c r="D9" s="214" t="str">
        <f>Taal!A21</f>
        <v>Déplacement</v>
      </c>
      <c r="E9" s="215"/>
      <c r="F9" s="215"/>
      <c r="G9" s="215"/>
      <c r="H9" s="215"/>
      <c r="I9" s="215"/>
      <c r="J9" s="216"/>
      <c r="K9" s="154" t="str">
        <f>Taal!A31</f>
        <v>Séjour</v>
      </c>
      <c r="L9" s="117"/>
      <c r="M9" s="214" t="str">
        <f>Taal!A51</f>
        <v>Prestations</v>
      </c>
      <c r="N9" s="215"/>
      <c r="O9" s="216"/>
      <c r="P9" s="170"/>
      <c r="Q9" s="22"/>
      <c r="R9" s="22"/>
      <c r="S9" s="158"/>
    </row>
    <row r="10" spans="1:22" ht="24" customHeight="1">
      <c r="A10" s="24" t="str">
        <f>Taal!A15</f>
        <v>Date</v>
      </c>
      <c r="B10" s="24" t="str">
        <f>Taal!A17</f>
        <v>Motif</v>
      </c>
      <c r="C10" s="24" t="str">
        <f>Taal!A19</f>
        <v>N° justif.</v>
      </c>
      <c r="D10" s="24"/>
      <c r="E10" s="24"/>
      <c r="F10" s="24" t="str">
        <f>Taal!A24</f>
        <v>Km</v>
      </c>
      <c r="G10" s="24" t="str">
        <f>Taal!A24</f>
        <v>Km</v>
      </c>
      <c r="H10" s="115"/>
      <c r="I10" s="114" t="str">
        <f>Taal!A24</f>
        <v>Km</v>
      </c>
      <c r="J10" s="152" t="str">
        <f>Taal!A34</f>
        <v>Dépenses</v>
      </c>
      <c r="K10" s="115" t="str">
        <f>Taal!A32</f>
        <v>Hotel</v>
      </c>
      <c r="L10" s="12" t="str">
        <f>Taal!A30</f>
        <v>Matériel</v>
      </c>
      <c r="M10" s="114" t="str">
        <f>Taal!A52</f>
        <v xml:space="preserve">Nombre </v>
      </c>
      <c r="N10" s="114" t="str">
        <f>Taal!A26</f>
        <v>Tarif</v>
      </c>
      <c r="O10" s="114" t="str">
        <f>Taal!A38</f>
        <v>Total</v>
      </c>
      <c r="P10" s="24" t="str">
        <f>Taal!A36</f>
        <v>Autres</v>
      </c>
      <c r="Q10" s="24"/>
      <c r="R10" s="24" t="str">
        <f>Taal!A14</f>
        <v>Remarques</v>
      </c>
      <c r="S10" s="159"/>
    </row>
    <row r="11" spans="1:22" ht="12" customHeight="1">
      <c r="A11" s="24" t="str">
        <f>Taal!A16</f>
        <v>JJ/MM/AA</v>
      </c>
      <c r="B11" s="24"/>
      <c r="C11" s="24">
        <f>Taal!A20</f>
        <v>0</v>
      </c>
      <c r="D11" s="24" t="str">
        <f>Taal!A22</f>
        <v xml:space="preserve">De </v>
      </c>
      <c r="E11" s="24" t="str">
        <f>Taal!A23</f>
        <v>Vers</v>
      </c>
      <c r="F11" s="24" t="str">
        <f>Taal!A25</f>
        <v>Distance</v>
      </c>
      <c r="G11" s="24" t="str">
        <f>Taal!A26</f>
        <v>Tarif</v>
      </c>
      <c r="H11" s="115" t="str">
        <f>Taal!A56</f>
        <v>Autres</v>
      </c>
      <c r="I11" s="115" t="str">
        <f>Taal!A29</f>
        <v>dépense</v>
      </c>
      <c r="J11" s="152" t="str">
        <f>Taal!A35</f>
        <v>déplacement</v>
      </c>
      <c r="K11" s="115" t="str">
        <f>Taal!A33</f>
        <v>Restaurant</v>
      </c>
      <c r="L11" s="12"/>
      <c r="M11" s="115" t="str">
        <f>Taal!A53</f>
        <v>heures</v>
      </c>
      <c r="N11" s="115"/>
      <c r="O11" s="115"/>
      <c r="P11" s="24" t="str">
        <f>Taal!A37</f>
        <v>frais</v>
      </c>
      <c r="Q11" s="24"/>
      <c r="R11" s="24"/>
      <c r="S11" s="159"/>
    </row>
    <row r="12" spans="1:22" ht="12" customHeight="1" thickBot="1">
      <c r="A12" s="26"/>
      <c r="B12" s="26"/>
      <c r="C12" s="26"/>
      <c r="D12" s="26"/>
      <c r="E12" s="26"/>
      <c r="F12" s="26"/>
      <c r="G12" s="26"/>
      <c r="H12" s="116"/>
      <c r="I12" s="116"/>
      <c r="J12" s="153"/>
      <c r="K12" s="116"/>
      <c r="L12" s="118"/>
      <c r="M12" s="116" t="str">
        <f>Taal!A54</f>
        <v>max 6h/j</v>
      </c>
      <c r="N12" s="116"/>
      <c r="O12" s="116"/>
      <c r="P12" s="81"/>
      <c r="Q12" s="26"/>
      <c r="R12" s="26"/>
      <c r="S12" s="160"/>
    </row>
    <row r="13" spans="1:22" ht="12" customHeight="1" thickBot="1">
      <c r="A13" s="133"/>
      <c r="B13" s="13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3"/>
      <c r="O13" s="12"/>
      <c r="P13" s="13"/>
      <c r="Q13" s="133"/>
      <c r="R13" s="12"/>
    </row>
    <row r="14" spans="1:22" ht="16.149999999999999" customHeight="1" thickTop="1">
      <c r="A14" s="140">
        <v>45672</v>
      </c>
      <c r="B14" s="142"/>
      <c r="C14" s="28"/>
      <c r="D14" s="28"/>
      <c r="E14" s="28"/>
      <c r="F14" s="204"/>
      <c r="G14" s="202"/>
      <c r="H14" s="198"/>
      <c r="I14" s="201">
        <f>(F14*G14)+(H14*F14)</f>
        <v>0</v>
      </c>
      <c r="J14" s="29"/>
      <c r="K14" s="29"/>
      <c r="L14" s="29"/>
      <c r="M14" s="125"/>
      <c r="N14" s="34"/>
      <c r="O14" s="135" t="str">
        <f>IF(ROUND(PRODUCT(M14,N14),2),ROUND(PRODUCT(M14,N14),2),"")</f>
        <v/>
      </c>
      <c r="P14" s="29"/>
      <c r="Q14" s="141" t="str">
        <f>IF(S14="#",IF(Doc!$K$1="N","Kosten te laat ingediend",IF(Doc!$K$1="F","Frais déclaré trop tard ",IF(Doc!$K$1="E","Expenses declared too late","Code N F E"))),"")</f>
        <v/>
      </c>
      <c r="R14" s="148"/>
      <c r="S14" s="119" t="str">
        <f>IF(A14&lt;&gt;"",IF($M$41-A14&gt;60,1,""),"")</f>
        <v/>
      </c>
      <c r="V14" s="196"/>
    </row>
    <row r="15" spans="1:22" ht="16.149999999999999" customHeight="1">
      <c r="A15" s="123">
        <v>45686</v>
      </c>
      <c r="B15" s="207"/>
      <c r="C15" s="30"/>
      <c r="D15" s="30"/>
      <c r="E15" s="30"/>
      <c r="F15" s="205"/>
      <c r="G15" s="203"/>
      <c r="H15" s="199"/>
      <c r="I15" s="32">
        <f t="shared" ref="I15:I33" si="0">(F15*G15)+(H15*F15)</f>
        <v>0</v>
      </c>
      <c r="J15" s="200"/>
      <c r="K15" s="31"/>
      <c r="L15" s="31"/>
      <c r="M15" s="126"/>
      <c r="N15" s="31"/>
      <c r="O15" s="136" t="str">
        <f t="shared" ref="O15:O33" si="1">IF(ROUND(PRODUCT(M15,N15),2),ROUND(PRODUCT(M15,N15),2),"")</f>
        <v/>
      </c>
      <c r="P15" s="31"/>
      <c r="Q15" s="124" t="str">
        <f>IF(N15="#",IF(Doc!$J$1="N","Kosten te laat ingediend",IF(Doc!$J$1="F","Frais déclaré trop tard ",IF(Doc!$J$1="E","Expenses declared too late","Code N F E"))),"")</f>
        <v/>
      </c>
      <c r="R15" s="149"/>
      <c r="S15" s="120" t="str">
        <f t="shared" ref="S15:S20" si="2">IF(C15&lt;&gt;"",IF($L$39-C15&gt;60,1,""),"")</f>
        <v/>
      </c>
    </row>
    <row r="16" spans="1:22" ht="16.149999999999999" customHeight="1">
      <c r="A16" s="123">
        <v>45700</v>
      </c>
      <c r="B16" s="30"/>
      <c r="C16" s="30"/>
      <c r="D16" s="30"/>
      <c r="E16" s="30"/>
      <c r="F16" s="206"/>
      <c r="G16" s="203"/>
      <c r="H16" s="199"/>
      <c r="I16" s="32">
        <f t="shared" si="0"/>
        <v>0</v>
      </c>
      <c r="J16" s="200"/>
      <c r="K16" s="31"/>
      <c r="L16" s="31"/>
      <c r="M16" s="126"/>
      <c r="N16" s="31"/>
      <c r="O16" s="136" t="str">
        <f t="shared" si="1"/>
        <v/>
      </c>
      <c r="P16" s="31"/>
      <c r="Q16" s="124" t="str">
        <f>IF(N16="#",IF(Doc!$J$1="N","Kosten te laat ingediend",IF(Doc!$J$1="F","Frais déclaré trop tard ",IF(Doc!$J$1="E","Expenses declared too late","Code N F E"))),"")</f>
        <v/>
      </c>
      <c r="R16" s="149"/>
      <c r="S16" s="120" t="str">
        <f t="shared" si="2"/>
        <v/>
      </c>
    </row>
    <row r="17" spans="1:19" ht="16.149999999999999" customHeight="1">
      <c r="A17" s="123">
        <v>45714</v>
      </c>
      <c r="B17" s="30"/>
      <c r="C17" s="30"/>
      <c r="D17" s="30"/>
      <c r="E17" s="30"/>
      <c r="F17" s="206"/>
      <c r="G17" s="203"/>
      <c r="H17" s="199"/>
      <c r="I17" s="32">
        <f t="shared" si="0"/>
        <v>0</v>
      </c>
      <c r="J17" s="31"/>
      <c r="K17" s="31"/>
      <c r="L17" s="31"/>
      <c r="M17" s="126"/>
      <c r="N17" s="31"/>
      <c r="O17" s="136" t="str">
        <f t="shared" si="1"/>
        <v/>
      </c>
      <c r="P17" s="31"/>
      <c r="Q17" s="124" t="str">
        <f>IF(N17="#",IF(Doc!$J$1="N","Kosten te laat ingediend",IF(Doc!$J$1="F","Frais déclaré trop tard ",IF(Doc!$J$1="E","Expenses declared too late","Code N F E"))),"")</f>
        <v/>
      </c>
      <c r="R17" s="149"/>
      <c r="S17" s="120" t="str">
        <f t="shared" si="2"/>
        <v/>
      </c>
    </row>
    <row r="18" spans="1:19" ht="16.149999999999999" customHeight="1">
      <c r="A18" s="123">
        <v>45728</v>
      </c>
      <c r="B18" s="197"/>
      <c r="C18" s="30"/>
      <c r="D18" s="30"/>
      <c r="E18" s="30"/>
      <c r="F18" s="206"/>
      <c r="G18" s="203"/>
      <c r="H18" s="199"/>
      <c r="I18" s="32">
        <f t="shared" si="0"/>
        <v>0</v>
      </c>
      <c r="J18" s="31"/>
      <c r="K18" s="31"/>
      <c r="L18" s="31"/>
      <c r="M18" s="126"/>
      <c r="N18" s="31"/>
      <c r="O18" s="136" t="str">
        <f t="shared" si="1"/>
        <v/>
      </c>
      <c r="P18" s="31"/>
      <c r="Q18" s="124" t="str">
        <f>IF(N18="#",IF(Doc!$J$1="N","Kosten te laat ingediend",IF(Doc!$J$1="F","Frais déclaré trop tard ",IF(Doc!$J$1="E","Expenses declared too late","Code N F E"))),"")</f>
        <v/>
      </c>
      <c r="R18" s="149"/>
      <c r="S18" s="120" t="str">
        <f t="shared" si="2"/>
        <v/>
      </c>
    </row>
    <row r="19" spans="1:19" ht="16.149999999999999" customHeight="1">
      <c r="A19" s="123">
        <v>45742</v>
      </c>
      <c r="B19" s="197"/>
      <c r="C19" s="30"/>
      <c r="D19" s="30"/>
      <c r="E19" s="30"/>
      <c r="F19" s="31"/>
      <c r="G19" s="203"/>
      <c r="H19" s="199"/>
      <c r="I19" s="32">
        <f t="shared" si="0"/>
        <v>0</v>
      </c>
      <c r="J19" s="31"/>
      <c r="K19" s="31"/>
      <c r="L19" s="31"/>
      <c r="M19" s="126"/>
      <c r="N19" s="31"/>
      <c r="O19" s="136" t="str">
        <f t="shared" si="1"/>
        <v/>
      </c>
      <c r="P19" s="31"/>
      <c r="Q19" s="124" t="str">
        <f>IF(N19="#",IF(Doc!$J$1="N","Kosten te laat ingediend",IF(Doc!$J$1="F","Frais déclaré trop tard ",IF(Doc!$J$1="E","Expenses declared too late","Code N F E"))),"")</f>
        <v/>
      </c>
      <c r="R19" s="149"/>
      <c r="S19" s="120" t="str">
        <f t="shared" si="2"/>
        <v/>
      </c>
    </row>
    <row r="20" spans="1:19" ht="16.149999999999999" customHeight="1">
      <c r="A20" s="123">
        <v>45756</v>
      </c>
      <c r="B20" s="30"/>
      <c r="C20" s="30"/>
      <c r="D20" s="30"/>
      <c r="E20" s="30"/>
      <c r="F20" s="31"/>
      <c r="G20" s="203"/>
      <c r="H20" s="199"/>
      <c r="I20" s="32">
        <f t="shared" si="0"/>
        <v>0</v>
      </c>
      <c r="J20" s="31"/>
      <c r="K20" s="31"/>
      <c r="L20" s="31"/>
      <c r="M20" s="126"/>
      <c r="N20" s="31"/>
      <c r="O20" s="136" t="str">
        <f t="shared" si="1"/>
        <v/>
      </c>
      <c r="P20" s="31"/>
      <c r="Q20" s="124" t="str">
        <f>IF(N20="#",IF(Doc!$J$1="N","Kosten te laat ingediend",IF(Doc!$J$1="F","Frais déclaré trop tard ",IF(Doc!$J$1="E","Expenses declared too late","Code N F E"))),"")</f>
        <v/>
      </c>
      <c r="R20" s="149"/>
      <c r="S20" s="120" t="str">
        <f t="shared" si="2"/>
        <v/>
      </c>
    </row>
    <row r="21" spans="1:19" ht="16.149999999999999" customHeight="1">
      <c r="A21" s="123">
        <v>45770</v>
      </c>
      <c r="B21" s="30"/>
      <c r="C21" s="30"/>
      <c r="D21" s="30"/>
      <c r="E21" s="30"/>
      <c r="F21" s="31"/>
      <c r="G21" s="203"/>
      <c r="H21" s="199"/>
      <c r="I21" s="32">
        <f t="shared" si="0"/>
        <v>0</v>
      </c>
      <c r="J21" s="31"/>
      <c r="K21" s="31"/>
      <c r="L21" s="31"/>
      <c r="M21" s="126"/>
      <c r="N21" s="31"/>
      <c r="O21" s="136" t="str">
        <f t="shared" si="1"/>
        <v/>
      </c>
      <c r="P21" s="31"/>
      <c r="Q21" s="124"/>
      <c r="R21" s="149"/>
      <c r="S21" s="120"/>
    </row>
    <row r="22" spans="1:19" ht="16.149999999999999" customHeight="1">
      <c r="A22" s="123">
        <v>45775</v>
      </c>
      <c r="B22" s="30"/>
      <c r="C22" s="30"/>
      <c r="D22" s="30"/>
      <c r="E22" s="30"/>
      <c r="F22" s="31"/>
      <c r="G22" s="203"/>
      <c r="H22" s="199"/>
      <c r="I22" s="32">
        <f t="shared" si="0"/>
        <v>0</v>
      </c>
      <c r="J22" s="31"/>
      <c r="K22" s="31"/>
      <c r="L22" s="31"/>
      <c r="M22" s="126"/>
      <c r="N22" s="31"/>
      <c r="O22" s="136" t="str">
        <f t="shared" si="1"/>
        <v/>
      </c>
      <c r="P22" s="31"/>
      <c r="Q22" s="124" t="str">
        <f>IF(N22="#",IF(Doc!$J$1="N","Kosten te laat ingediend",IF(Doc!$J$1="F","Frais déclaré trop tard ",IF(Doc!$J$1="E","Expenses declared too late","Code N F E"))),"")</f>
        <v/>
      </c>
      <c r="R22" s="149"/>
      <c r="S22" s="120" t="str">
        <f t="shared" ref="S22:S30" si="3">IF(C22&lt;&gt;"",IF($L$39-C22&gt;60,1,""),"")</f>
        <v/>
      </c>
    </row>
    <row r="23" spans="1:19" ht="16.149999999999999" customHeight="1">
      <c r="A23" s="123">
        <v>45776</v>
      </c>
      <c r="B23" s="30"/>
      <c r="C23" s="30"/>
      <c r="D23" s="30"/>
      <c r="E23" s="30"/>
      <c r="F23" s="31"/>
      <c r="G23" s="203"/>
      <c r="H23" s="199"/>
      <c r="I23" s="32">
        <f t="shared" si="0"/>
        <v>0</v>
      </c>
      <c r="J23" s="31"/>
      <c r="K23" s="31"/>
      <c r="L23" s="31"/>
      <c r="M23" s="126"/>
      <c r="N23" s="31"/>
      <c r="O23" s="136" t="str">
        <f t="shared" si="1"/>
        <v/>
      </c>
      <c r="P23" s="31"/>
      <c r="Q23" s="124" t="str">
        <f>IF(N23="#",IF(Doc!$J$1="N","Kosten te laat ingediend",IF(Doc!$J$1="F","Frais déclaré trop tard ",IF(Doc!$J$1="E","Expenses declared too late","Code N F E"))),"")</f>
        <v/>
      </c>
      <c r="R23" s="149"/>
      <c r="S23" s="120" t="str">
        <f t="shared" si="3"/>
        <v/>
      </c>
    </row>
    <row r="24" spans="1:19" ht="16.149999999999999" customHeight="1">
      <c r="A24" s="123">
        <v>45777</v>
      </c>
      <c r="B24" s="33"/>
      <c r="C24" s="33"/>
      <c r="D24" s="33"/>
      <c r="E24" s="33"/>
      <c r="F24" s="31"/>
      <c r="G24" s="203"/>
      <c r="H24" s="199"/>
      <c r="I24" s="32">
        <f t="shared" si="0"/>
        <v>0</v>
      </c>
      <c r="J24" s="34"/>
      <c r="K24" s="34"/>
      <c r="L24" s="34"/>
      <c r="M24" s="127"/>
      <c r="N24" s="31"/>
      <c r="O24" s="137" t="str">
        <f t="shared" si="1"/>
        <v/>
      </c>
      <c r="P24" s="34"/>
      <c r="Q24" s="124" t="str">
        <f>IF(N24="#",IF(Doc!$J$1="N","Kosten te laat ingediend",IF(Doc!$J$1="F","Frais déclaré trop tard ",IF(Doc!$J$1="E","Expenses declared too late","Code N F E"))),"")</f>
        <v/>
      </c>
      <c r="R24" s="150"/>
      <c r="S24" s="121" t="str">
        <f t="shared" si="3"/>
        <v/>
      </c>
    </row>
    <row r="25" spans="1:19" ht="16.149999999999999" customHeight="1">
      <c r="A25" s="123">
        <v>45778</v>
      </c>
      <c r="B25" s="30"/>
      <c r="C25" s="30"/>
      <c r="D25" s="30"/>
      <c r="E25" s="30"/>
      <c r="F25" s="31"/>
      <c r="G25" s="203"/>
      <c r="H25" s="199"/>
      <c r="I25" s="32">
        <f t="shared" si="0"/>
        <v>0</v>
      </c>
      <c r="J25" s="31"/>
      <c r="K25" s="31"/>
      <c r="L25" s="31"/>
      <c r="M25" s="126"/>
      <c r="N25" s="31"/>
      <c r="O25" s="136" t="str">
        <f t="shared" si="1"/>
        <v/>
      </c>
      <c r="P25" s="31"/>
      <c r="Q25" s="124" t="str">
        <f>IF(N25="#",IF(Doc!$J$1="N","Kosten te laat ingediend",IF(Doc!$J$1="F","Frais déclaré trop tard ",IF(Doc!$J$1="E","Expenses declared too late","Code N F E"))),"")</f>
        <v/>
      </c>
      <c r="R25" s="149"/>
      <c r="S25" s="120" t="str">
        <f t="shared" si="3"/>
        <v/>
      </c>
    </row>
    <row r="26" spans="1:19" ht="16.149999999999999" customHeight="1">
      <c r="A26" s="123">
        <v>45779</v>
      </c>
      <c r="B26" s="35"/>
      <c r="C26" s="35"/>
      <c r="D26" s="35"/>
      <c r="E26" s="35"/>
      <c r="F26" s="31"/>
      <c r="G26" s="203"/>
      <c r="H26" s="199"/>
      <c r="I26" s="32">
        <f t="shared" si="0"/>
        <v>0</v>
      </c>
      <c r="J26" s="36"/>
      <c r="K26" s="36"/>
      <c r="L26" s="36"/>
      <c r="M26" s="128"/>
      <c r="N26" s="31"/>
      <c r="O26" s="138" t="str">
        <f t="shared" si="1"/>
        <v/>
      </c>
      <c r="P26" s="36"/>
      <c r="Q26" s="124" t="str">
        <f>IF(N26="#",IF(Doc!$J$1="N","Kosten te laat ingediend",IF(Doc!$J$1="F","Frais déclaré trop tard ",IF(Doc!$J$1="E","Expenses declared too late","Code N F E"))),"")</f>
        <v/>
      </c>
      <c r="R26" s="151"/>
      <c r="S26" s="122" t="str">
        <f t="shared" si="3"/>
        <v/>
      </c>
    </row>
    <row r="27" spans="1:19" ht="16.149999999999999" customHeight="1">
      <c r="A27" s="123">
        <v>45802</v>
      </c>
      <c r="B27" s="35"/>
      <c r="C27" s="35"/>
      <c r="D27" s="35"/>
      <c r="E27" s="35"/>
      <c r="F27" s="31"/>
      <c r="G27" s="203"/>
      <c r="H27" s="199"/>
      <c r="I27" s="32">
        <f t="shared" si="0"/>
        <v>0</v>
      </c>
      <c r="J27" s="36"/>
      <c r="K27" s="36"/>
      <c r="L27" s="36"/>
      <c r="M27" s="128"/>
      <c r="N27" s="31"/>
      <c r="O27" s="138" t="str">
        <f t="shared" si="1"/>
        <v/>
      </c>
      <c r="P27" s="36"/>
      <c r="Q27" s="124" t="str">
        <f>IF(N27="#",IF(Doc!$J$1="N","Kosten te laat ingediend",IF(Doc!$J$1="F","Frais déclaré trop tard ",IF(Doc!$J$1="E","Expenses declared too late","Code N F E"))),"")</f>
        <v/>
      </c>
      <c r="R27" s="151"/>
      <c r="S27" s="122" t="str">
        <f t="shared" si="3"/>
        <v/>
      </c>
    </row>
    <row r="28" spans="1:19" ht="16.149999999999999" customHeight="1">
      <c r="A28" s="123">
        <v>45808</v>
      </c>
      <c r="B28" s="35"/>
      <c r="C28" s="35"/>
      <c r="D28" s="35"/>
      <c r="E28" s="35"/>
      <c r="F28" s="31"/>
      <c r="G28" s="203"/>
      <c r="H28" s="199"/>
      <c r="I28" s="32">
        <f t="shared" si="0"/>
        <v>0</v>
      </c>
      <c r="J28" s="36"/>
      <c r="K28" s="36"/>
      <c r="L28" s="36"/>
      <c r="M28" s="128"/>
      <c r="N28" s="31"/>
      <c r="O28" s="138" t="str">
        <f t="shared" si="1"/>
        <v/>
      </c>
      <c r="P28" s="36"/>
      <c r="Q28" s="124" t="str">
        <f>IF(N28="#",IF(Doc!$J$1="N","Kosten te laat ingediend",IF(Doc!$J$1="F","Frais déclaré trop tard ",IF(Doc!$J$1="E","Expenses declared too late","Code N F E"))),"")</f>
        <v/>
      </c>
      <c r="R28" s="151"/>
      <c r="S28" s="122" t="str">
        <f t="shared" si="3"/>
        <v/>
      </c>
    </row>
    <row r="29" spans="1:19" ht="16.149999999999999" customHeight="1">
      <c r="A29" s="123">
        <v>45892</v>
      </c>
      <c r="B29" s="35"/>
      <c r="C29" s="35"/>
      <c r="D29" s="35"/>
      <c r="E29" s="35"/>
      <c r="F29" s="31"/>
      <c r="G29" s="203"/>
      <c r="H29" s="199"/>
      <c r="I29" s="32">
        <f t="shared" si="0"/>
        <v>0</v>
      </c>
      <c r="J29" s="36"/>
      <c r="K29" s="36"/>
      <c r="L29" s="36"/>
      <c r="M29" s="128"/>
      <c r="N29" s="31"/>
      <c r="O29" s="138" t="str">
        <f t="shared" si="1"/>
        <v/>
      </c>
      <c r="P29" s="36"/>
      <c r="Q29" s="124" t="str">
        <f>IF(N29="#",IF(Doc!$J$1="N","Kosten te laat ingediend",IF(Doc!$J$1="F","Frais déclaré trop tard ",IF(Doc!$J$1="E","Expenses declared too late","Code N F E"))),"")</f>
        <v/>
      </c>
      <c r="R29" s="151"/>
      <c r="S29" s="122" t="str">
        <f t="shared" si="3"/>
        <v/>
      </c>
    </row>
    <row r="30" spans="1:19" ht="16.149999999999999" customHeight="1">
      <c r="A30" s="123">
        <v>45900</v>
      </c>
      <c r="B30" s="35"/>
      <c r="C30" s="35"/>
      <c r="D30" s="35"/>
      <c r="E30" s="35"/>
      <c r="F30" s="31"/>
      <c r="G30" s="203"/>
      <c r="H30" s="199"/>
      <c r="I30" s="32">
        <f t="shared" si="0"/>
        <v>0</v>
      </c>
      <c r="J30" s="36"/>
      <c r="K30" s="36"/>
      <c r="L30" s="36"/>
      <c r="M30" s="128"/>
      <c r="N30" s="31"/>
      <c r="O30" s="138" t="str">
        <f t="shared" si="1"/>
        <v/>
      </c>
      <c r="P30" s="36"/>
      <c r="Q30" s="124" t="str">
        <f>IF(N30="#",IF(Doc!$J$1="N","Kosten te laat ingediend",IF(Doc!$J$1="F","Frais déclaré trop tard ",IF(Doc!$J$1="E","Expenses declared too late","Code N F E"))),"")</f>
        <v/>
      </c>
      <c r="R30" s="151"/>
      <c r="S30" s="122" t="str">
        <f t="shared" si="3"/>
        <v/>
      </c>
    </row>
    <row r="31" spans="1:19" ht="16.149999999999999" customHeight="1">
      <c r="A31" s="123">
        <v>45892</v>
      </c>
      <c r="B31" s="35"/>
      <c r="C31" s="35"/>
      <c r="D31" s="35"/>
      <c r="E31" s="35"/>
      <c r="F31" s="31"/>
      <c r="G31" s="203"/>
      <c r="H31" s="199"/>
      <c r="I31" s="32">
        <f t="shared" si="0"/>
        <v>0</v>
      </c>
      <c r="J31" s="36"/>
      <c r="K31" s="36"/>
      <c r="L31" s="36"/>
      <c r="M31" s="128"/>
      <c r="N31" s="31"/>
      <c r="O31" s="138" t="str">
        <f t="shared" si="1"/>
        <v/>
      </c>
      <c r="P31" s="36"/>
      <c r="Q31" s="124"/>
      <c r="R31" s="151"/>
      <c r="S31" s="122"/>
    </row>
    <row r="32" spans="1:19" ht="16.149999999999999" customHeight="1">
      <c r="A32" s="123">
        <v>45900</v>
      </c>
      <c r="B32" s="35"/>
      <c r="C32" s="35"/>
      <c r="D32" s="35"/>
      <c r="E32" s="35"/>
      <c r="F32" s="31"/>
      <c r="G32" s="203"/>
      <c r="H32" s="199"/>
      <c r="I32" s="32">
        <f t="shared" si="0"/>
        <v>0</v>
      </c>
      <c r="J32" s="36"/>
      <c r="K32" s="36"/>
      <c r="L32" s="36"/>
      <c r="M32" s="128"/>
      <c r="N32" s="31"/>
      <c r="O32" s="138" t="str">
        <f t="shared" si="1"/>
        <v/>
      </c>
      <c r="P32" s="36"/>
      <c r="Q32" s="124" t="str">
        <f>IF(N32="#",IF(Doc!$J$1="N","Kosten te laat ingediend",IF(Doc!$J$1="F","Frais déclaré trop tard ",IF(Doc!$J$1="E","Expenses declared too late","Code N F E"))),"")</f>
        <v/>
      </c>
      <c r="R32" s="151"/>
      <c r="S32" s="122" t="str">
        <f>IF(C32&lt;&gt;"",IF($L$39-C32&gt;60,1,""),"")</f>
        <v/>
      </c>
    </row>
    <row r="33" spans="1:20" ht="16.149999999999999" customHeight="1" thickBot="1">
      <c r="A33" s="123">
        <v>45910</v>
      </c>
      <c r="B33" s="35"/>
      <c r="C33" s="35"/>
      <c r="D33" s="35"/>
      <c r="E33" s="35"/>
      <c r="F33" s="31"/>
      <c r="G33" s="203"/>
      <c r="H33" s="199"/>
      <c r="I33" s="32">
        <f t="shared" si="0"/>
        <v>0</v>
      </c>
      <c r="J33" s="37"/>
      <c r="K33" s="37"/>
      <c r="L33" s="37"/>
      <c r="M33" s="129"/>
      <c r="N33" s="134"/>
      <c r="O33" s="139" t="str">
        <f t="shared" si="1"/>
        <v/>
      </c>
      <c r="P33" s="37"/>
      <c r="Q33" s="178" t="str">
        <f>IF(N33="#",IF(Doc!$J$1="N","Kosten te laat ingediend",IF(Doc!$J$1="F","Frais déclaré trop tard ",IF(Doc!$J$1="E","Expenses declared too late","Code N F E"))),"")</f>
        <v/>
      </c>
      <c r="R33" s="145"/>
      <c r="S33" s="155" t="str">
        <f>IF(C33&lt;&gt;"",IF($L$39-C33&gt;60,1,""),"")</f>
        <v/>
      </c>
    </row>
    <row r="34" spans="1:20" ht="14.5" thickBot="1">
      <c r="A34" s="13"/>
      <c r="B34" s="38" t="str">
        <f>Taal!A38</f>
        <v>Total</v>
      </c>
      <c r="C34" s="39" t="s">
        <v>0</v>
      </c>
      <c r="D34" s="39"/>
      <c r="E34" s="39"/>
      <c r="F34" s="40">
        <f>IF(OR($C$34="USD",$C$34="EUR"),ROUND(SUM(F14:F33),2),"")</f>
        <v>0</v>
      </c>
      <c r="G34" s="40"/>
      <c r="H34" s="40"/>
      <c r="I34" s="40">
        <f>IF(OR($C$34="USD",$C$34="EUR"),ROUND(SUM(I14:I33),2),"")</f>
        <v>0</v>
      </c>
      <c r="J34" s="40">
        <f>IF(OR($C$34="USD",$C$34="EUR"),ROUND(SUM(J14:J33),2),"")</f>
        <v>0</v>
      </c>
      <c r="K34" s="40">
        <f>IF(OR($C$34="USD",$C$34="EUR"),ROUND(SUM(K14:K33),2),"")</f>
        <v>0</v>
      </c>
      <c r="L34" s="40">
        <f>IF(OR($C$34="USD",$C$34="EUR"),ROUND(SUM(L14:L33),2),"")</f>
        <v>0</v>
      </c>
      <c r="M34" s="40"/>
      <c r="N34" s="176"/>
      <c r="O34" s="176">
        <f>IF(OR($C$34="USD",$C$34="EUR"),ROUND(SUM(O14:O33),2),"")</f>
        <v>0</v>
      </c>
      <c r="P34" s="174">
        <f>IF(OR($C$34="USD",$C$34="EUR"),ROUND(SUM(P14:P33),2),"")</f>
        <v>0</v>
      </c>
      <c r="Q34" s="177"/>
      <c r="R34" s="163">
        <f>IF(OR($C$34="USD",$C$34="EUR"),ROUND(SUM(I34:P34),2),"")</f>
        <v>0</v>
      </c>
      <c r="S34" s="156"/>
    </row>
    <row r="35" spans="1:20" ht="14.5" thickBot="1">
      <c r="A35" s="13"/>
      <c r="B35" s="87" t="str">
        <f>Taal!A40</f>
        <v>Frais à déclarer  1 mois au plus tard après l' activité</v>
      </c>
      <c r="C35" s="86"/>
      <c r="D35" s="86"/>
      <c r="E35" s="86"/>
      <c r="F35" s="41"/>
      <c r="G35" s="41"/>
      <c r="H35" s="41"/>
      <c r="I35" s="41"/>
      <c r="J35" s="41"/>
      <c r="K35" s="41"/>
      <c r="L35" s="41"/>
      <c r="M35" s="41"/>
      <c r="N35" s="217" t="str">
        <f>IF($K$1="N","Ontvangen voorschot",IF($K$1="F","Acompte reçu ",IF($K$1="E","Advance received","Code N F E")))</f>
        <v xml:space="preserve">Acompte reçu </v>
      </c>
      <c r="O35" s="218"/>
      <c r="P35" s="218"/>
      <c r="Q35" s="177"/>
      <c r="R35" s="187"/>
      <c r="S35" s="143"/>
    </row>
    <row r="36" spans="1:20" ht="14.5" thickBot="1">
      <c r="A36" s="13"/>
      <c r="B36" s="87" t="str">
        <f>Taal!A41</f>
        <v>Frais après 15 novembre à déclarer avant le 15 décembre</v>
      </c>
      <c r="C36" s="86"/>
      <c r="D36" s="86"/>
      <c r="E36" s="86"/>
      <c r="F36" s="41"/>
      <c r="G36" s="41"/>
      <c r="H36" s="41"/>
      <c r="I36" s="78" t="str">
        <f>Taal!A45</f>
        <v>Note de frais à envoyer à</v>
      </c>
      <c r="J36" s="79"/>
      <c r="K36" s="23"/>
      <c r="L36" s="41"/>
      <c r="M36" s="41"/>
      <c r="N36" s="144" t="str">
        <f>IF($K$1="N","Te betalen",IF($K$1="F","Payable",IF($K$1="E","Payable","Code N F E")))</f>
        <v>Payable</v>
      </c>
      <c r="O36" s="133"/>
      <c r="P36" s="133"/>
      <c r="Q36" s="177"/>
      <c r="R36" s="164">
        <f>R34-R35</f>
        <v>0</v>
      </c>
      <c r="S36" s="157"/>
    </row>
    <row r="37" spans="1:20">
      <c r="A37" s="13"/>
      <c r="B37" s="27"/>
      <c r="C37" s="13"/>
      <c r="D37" s="13"/>
      <c r="E37" s="13"/>
      <c r="F37" s="27"/>
      <c r="G37" s="27"/>
      <c r="H37" s="27"/>
      <c r="I37" s="80" t="str">
        <f>Liga!A3</f>
        <v>Ligue Handisport Francophone asbl</v>
      </c>
      <c r="J37" s="48"/>
      <c r="K37" s="25"/>
      <c r="L37" s="13"/>
      <c r="M37" s="27"/>
      <c r="N37" s="13"/>
      <c r="O37" s="13"/>
      <c r="P37" s="13"/>
      <c r="Q37" s="13"/>
      <c r="R37" s="13"/>
      <c r="S37" s="13"/>
    </row>
    <row r="38" spans="1:20">
      <c r="A38" s="13"/>
      <c r="B38" s="27"/>
      <c r="C38" s="42"/>
      <c r="D38" s="42"/>
      <c r="E38" s="42"/>
      <c r="F38" s="43"/>
      <c r="G38" s="13"/>
      <c r="H38" s="13"/>
      <c r="I38" s="80" t="str">
        <f>Liga!A5</f>
        <v>Grand’Rue 3</v>
      </c>
      <c r="J38" s="13"/>
      <c r="K38" s="25"/>
      <c r="L38" s="13"/>
      <c r="M38" s="42"/>
      <c r="N38" s="44" t="str">
        <f>Taal!A15</f>
        <v>Date</v>
      </c>
      <c r="O38" s="42"/>
      <c r="P38" s="219" t="str">
        <f>Taal!A46</f>
        <v>Signature</v>
      </c>
      <c r="Q38" s="220"/>
      <c r="R38" s="220"/>
      <c r="S38" s="221"/>
      <c r="T38" s="146"/>
    </row>
    <row r="39" spans="1:20" ht="14.5" thickBot="1">
      <c r="A39" s="13"/>
      <c r="B39" s="13"/>
      <c r="C39" s="13"/>
      <c r="D39" s="13"/>
      <c r="E39" s="13"/>
      <c r="F39" s="45"/>
      <c r="G39" s="13"/>
      <c r="H39" s="13"/>
      <c r="I39" s="80" t="str">
        <f>Liga!A6</f>
        <v>6000 Charleroi</v>
      </c>
      <c r="J39" s="13"/>
      <c r="K39" s="25"/>
      <c r="L39" s="13"/>
      <c r="M39" s="42"/>
      <c r="N39" s="47"/>
      <c r="O39" s="42"/>
      <c r="P39" s="180"/>
      <c r="Q39" s="181"/>
      <c r="R39" s="181"/>
      <c r="S39" s="182"/>
      <c r="T39" s="13"/>
    </row>
    <row r="40" spans="1:20" ht="15" thickTop="1" thickBot="1">
      <c r="A40" s="13"/>
      <c r="B40" s="27" t="str">
        <f>Taal!A42</f>
        <v>Numéro de compte bénéficiaire</v>
      </c>
      <c r="C40" s="91"/>
      <c r="D40" s="97"/>
      <c r="E40" s="99"/>
      <c r="F40" s="100"/>
      <c r="G40" s="13"/>
      <c r="H40" s="13"/>
      <c r="I40" s="189" t="str">
        <f>Liga!A7</f>
        <v>RPM Charleroi - 0472 918 748</v>
      </c>
      <c r="J40" s="190"/>
      <c r="K40" s="191"/>
      <c r="L40" s="13"/>
      <c r="M40" s="13"/>
      <c r="N40" s="89"/>
      <c r="O40" s="13"/>
      <c r="P40" s="80"/>
      <c r="Q40" s="13"/>
      <c r="R40" s="13"/>
      <c r="S40" s="159"/>
      <c r="T40" s="13"/>
    </row>
    <row r="41" spans="1:20" ht="15" thickTop="1" thickBot="1">
      <c r="A41" s="13"/>
      <c r="B41" s="13"/>
      <c r="C41" s="13"/>
      <c r="D41" s="13"/>
      <c r="E41" s="13"/>
      <c r="F41" s="45"/>
      <c r="G41" s="13"/>
      <c r="H41" s="13"/>
      <c r="L41" s="13"/>
      <c r="M41" s="161"/>
      <c r="N41" s="188">
        <f ca="1">NOW()</f>
        <v>46001.425198611112</v>
      </c>
      <c r="O41" s="161"/>
      <c r="P41" s="80"/>
      <c r="Q41" s="13"/>
      <c r="R41" s="13"/>
      <c r="S41" s="159"/>
      <c r="T41" s="13"/>
    </row>
    <row r="42" spans="1:20" ht="14.5" thickBot="1">
      <c r="A42" s="13"/>
      <c r="B42" s="27" t="str">
        <f>Taal!A43</f>
        <v>Couts forfaitaires? choisir O/N</v>
      </c>
      <c r="C42" s="42"/>
      <c r="D42" s="101" t="s">
        <v>253</v>
      </c>
      <c r="E42" s="42"/>
      <c r="F42" s="27" t="str">
        <f>IF($K$1="N",IF(C42&lt;&gt;"J",IF(C42&lt;&gt;"N","kies J(a) of N(ee)",""),""),IF($K$1="F",IF(C42&lt;&gt;"O",IF(C42&lt;&gt;"N","Choisir O(ui) ou N(on)",""),""),IF($K$1="E",IF(C42&lt;&gt;"Y",IF(C42&lt;&gt;"N","choose Y(es) or N(o)",""),""),"Code N F E")))</f>
        <v>Choisir O(ui) ou N(on)</v>
      </c>
      <c r="G42" s="46"/>
      <c r="L42" s="13"/>
      <c r="M42" s="13"/>
      <c r="N42" s="90"/>
      <c r="O42" s="13"/>
      <c r="P42" s="81"/>
      <c r="Q42" s="82"/>
      <c r="R42" s="82"/>
      <c r="S42" s="160"/>
      <c r="T42" s="13"/>
    </row>
    <row r="43" spans="1:20">
      <c r="A43" s="49"/>
      <c r="B43" s="50"/>
      <c r="C43" s="13"/>
      <c r="D43" s="13"/>
      <c r="E43" s="13"/>
      <c r="F43" s="13"/>
      <c r="G43" s="13"/>
      <c r="L43" s="13"/>
      <c r="M43" s="13"/>
      <c r="N43" s="13"/>
      <c r="O43" s="13"/>
      <c r="P43" s="13"/>
      <c r="Q43" s="49"/>
      <c r="R43" s="13"/>
      <c r="T43" s="13"/>
    </row>
    <row r="44" spans="1:20" ht="100.5" customHeight="1">
      <c r="A44" s="84" t="s">
        <v>464</v>
      </c>
      <c r="B44" s="104" t="str">
        <f>IF($K$1="N",IF(D42="J",Taal!A44,""),IF($K$1="F",IF(D42="O",Taal!A44,""),IF($K$1="E",IF(D42="Y",Taal!A44,""),"Code N F E")))</f>
        <v/>
      </c>
      <c r="C44" s="13"/>
      <c r="D44" s="13"/>
      <c r="E44" s="13"/>
      <c r="F44" s="51"/>
      <c r="G44" s="13"/>
      <c r="I44" s="13"/>
      <c r="J44"/>
      <c r="K44"/>
      <c r="L44"/>
      <c r="M44" s="162"/>
      <c r="N44" s="211" t="str">
        <f>IF($K$1="N","Ik bevestig dat alle hierboven vermelde uitgaven gedaan werden voor rekening van "&amp;$Q$1&amp;" en dat ze niet in een andere staat vermeld werden.",IF($K$1="F","Je certifie que toutes les dépenses spécifiées ci-dessus ont été faites pour le compte du "&amp;$Q$1&amp;" et qu'elles n'ont pas été reprises dans un autre état de frais.",IF($K$1="E","I confirm that all expenses above are done for the account of "&amp;$Q$1&amp;" and that they are not reported in an other expense note.","Code N F E")))</f>
        <v>Je certifie que toutes les dépenses spécifiées ci-dessus ont été faites pour le compte du  et qu'elles n'ont pas été reprises dans un autre état de frais.</v>
      </c>
      <c r="O44" s="212"/>
      <c r="P44" s="212"/>
      <c r="Q44" s="212"/>
      <c r="R44" s="212"/>
      <c r="S44" s="213"/>
      <c r="T44" s="147"/>
    </row>
    <row r="45" spans="1:20">
      <c r="A45" s="13"/>
      <c r="B45" s="13"/>
      <c r="C45" s="13"/>
      <c r="D45" s="13"/>
      <c r="E45" s="13"/>
      <c r="F45" s="13"/>
      <c r="G45" s="13"/>
      <c r="I45"/>
      <c r="J45"/>
      <c r="K45"/>
      <c r="L45"/>
      <c r="M45" s="13"/>
      <c r="N45" s="13"/>
      <c r="O45" s="13"/>
      <c r="P45" s="13"/>
      <c r="Q45" s="13"/>
      <c r="R45" s="13"/>
      <c r="S45" s="13"/>
    </row>
    <row r="46" spans="1:20">
      <c r="I46"/>
      <c r="J46"/>
      <c r="K46"/>
      <c r="L46"/>
    </row>
    <row r="47" spans="1:20">
      <c r="I47"/>
      <c r="J47"/>
      <c r="K47"/>
      <c r="L47"/>
    </row>
    <row r="48" spans="1:20">
      <c r="I48"/>
      <c r="J48"/>
      <c r="K48"/>
      <c r="L48"/>
    </row>
    <row r="49" spans="9:12">
      <c r="I49"/>
      <c r="J49"/>
      <c r="K49"/>
      <c r="L49"/>
    </row>
    <row r="50" spans="9:12">
      <c r="I50"/>
      <c r="J50"/>
      <c r="K50"/>
      <c r="L50"/>
    </row>
    <row r="51" spans="9:12">
      <c r="I51"/>
      <c r="J51"/>
      <c r="K51"/>
      <c r="L51"/>
    </row>
    <row r="52" spans="9:12">
      <c r="I52"/>
      <c r="J52"/>
      <c r="K52"/>
      <c r="L52"/>
    </row>
  </sheetData>
  <sheetProtection algorithmName="SHA-512" hashValue="bDzV2WgSb8N2XmKMe3NqCQuu8oWIlCpAHtQ3ukWblYhlHKv9ChVn/exTzQDWvP7yjaZfdnxVf+MijOB296HGdg==" saltValue="k7UX5SApeFpXXNlo43nMUA==" spinCount="100000" sheet="1"/>
  <mergeCells count="6">
    <mergeCell ref="K4:M4"/>
    <mergeCell ref="N44:S44"/>
    <mergeCell ref="D9:J9"/>
    <mergeCell ref="M9:O9"/>
    <mergeCell ref="N35:P35"/>
    <mergeCell ref="P38:S38"/>
  </mergeCells>
  <phoneticPr fontId="1" type="noConversion"/>
  <conditionalFormatting sqref="B5:B7">
    <cfRule type="cellIs" dxfId="5" priority="2" stopIfTrue="1" operator="equal">
      <formula>""</formula>
    </cfRule>
  </conditionalFormatting>
  <conditionalFormatting sqref="C5">
    <cfRule type="cellIs" dxfId="4" priority="1" stopIfTrue="1" operator="equal">
      <formula>1</formula>
    </cfRule>
  </conditionalFormatting>
  <conditionalFormatting sqref="C40">
    <cfRule type="cellIs" dxfId="3" priority="71" stopIfTrue="1" operator="equal">
      <formula>""</formula>
    </cfRule>
  </conditionalFormatting>
  <conditionalFormatting sqref="D5">
    <cfRule type="cellIs" dxfId="2" priority="4" stopIfTrue="1" operator="equal">
      <formula>""</formula>
    </cfRule>
  </conditionalFormatting>
  <conditionalFormatting sqref="E5">
    <cfRule type="cellIs" dxfId="1" priority="7" stopIfTrue="1" operator="equal">
      <formula>""</formula>
    </cfRule>
  </conditionalFormatting>
  <conditionalFormatting sqref="K1">
    <cfRule type="cellIs" dxfId="0" priority="74" stopIfTrue="1" operator="equal">
      <formula>""</formula>
    </cfRule>
  </conditionalFormatting>
  <dataValidations count="3">
    <dataValidation type="list" allowBlank="1" showInputMessage="1" showErrorMessage="1" sqref="N14:N33" xr:uid="{2679146E-1A90-4DD6-946D-5D80621AB0A9}">
      <formula1>Tarieven</formula1>
    </dataValidation>
    <dataValidation type="list" allowBlank="1" showInputMessage="1" showErrorMessage="1" sqref="G15:G33 G14" xr:uid="{CCC892A5-64BA-4F76-8AAB-F99F9874D676}">
      <formula1>Tarieven_fix</formula1>
    </dataValidation>
    <dataValidation type="list" allowBlank="1" showInputMessage="1" showErrorMessage="1" sqref="H14:H33" xr:uid="{B1AD1B6A-C8CD-4401-994F-D01B1E5136C2}">
      <formula1>Tarieven_andere</formula1>
    </dataValidation>
  </dataValidations>
  <printOptions horizontalCentered="1"/>
  <pageMargins left="0.19685039370078741" right="0.23622047244094491" top="0.19685039370078741" bottom="0.23622047244094491" header="0.19685039370078741" footer="0.19685039370078741"/>
  <pageSetup paperSize="9" scale="5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0" r:id="rId4" name="Drop Down 386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949F-6F4C-461F-A988-1DD7BE89463F}">
  <sheetPr codeName="Sheet2">
    <pageSetUpPr fitToPage="1"/>
  </sheetPr>
  <dimension ref="A1:D48"/>
  <sheetViews>
    <sheetView zoomScale="80" zoomScaleNormal="80" workbookViewId="0">
      <selection activeCell="A45" sqref="A45"/>
    </sheetView>
  </sheetViews>
  <sheetFormatPr baseColWidth="10" defaultColWidth="9" defaultRowHeight="14"/>
  <cols>
    <col min="1" max="1" width="29.75" style="3" customWidth="1"/>
    <col min="2" max="2" width="41.58203125" style="1" customWidth="1"/>
    <col min="3" max="3" width="41.08203125" style="1" customWidth="1"/>
    <col min="4" max="4" width="37.58203125" style="1" customWidth="1"/>
    <col min="5" max="16384" width="9" style="1"/>
  </cols>
  <sheetData>
    <row r="1" spans="1:4">
      <c r="A1" s="59" t="s">
        <v>24</v>
      </c>
      <c r="B1" s="59" t="s">
        <v>21</v>
      </c>
      <c r="C1" s="59" t="s">
        <v>22</v>
      </c>
      <c r="D1" s="59" t="s">
        <v>22</v>
      </c>
    </row>
    <row r="2" spans="1:4">
      <c r="A2" s="15" t="s">
        <v>25</v>
      </c>
      <c r="B2" s="57" t="s">
        <v>95</v>
      </c>
      <c r="C2" s="60" t="s">
        <v>94</v>
      </c>
      <c r="D2" s="60" t="s">
        <v>23</v>
      </c>
    </row>
    <row r="3" spans="1:4" ht="16.5" customHeight="1">
      <c r="A3" s="15" t="s">
        <v>4</v>
      </c>
      <c r="B3" s="60" t="s">
        <v>26</v>
      </c>
      <c r="C3" s="60" t="s">
        <v>103</v>
      </c>
      <c r="D3" s="60" t="s">
        <v>27</v>
      </c>
    </row>
    <row r="4" spans="1:4" ht="13.5" customHeight="1">
      <c r="A4" s="15"/>
      <c r="B4" s="60"/>
      <c r="C4" s="60"/>
      <c r="D4" s="60"/>
    </row>
    <row r="5" spans="1:4">
      <c r="A5" s="15" t="s">
        <v>5</v>
      </c>
      <c r="B5" s="60" t="s">
        <v>96</v>
      </c>
      <c r="C5" s="60" t="s">
        <v>28</v>
      </c>
      <c r="D5" s="60" t="s">
        <v>29</v>
      </c>
    </row>
    <row r="6" spans="1:4">
      <c r="A6" s="15" t="s">
        <v>240</v>
      </c>
      <c r="B6" s="60" t="s">
        <v>242</v>
      </c>
      <c r="C6" s="60" t="s">
        <v>244</v>
      </c>
      <c r="D6" s="60" t="s">
        <v>246</v>
      </c>
    </row>
    <row r="7" spans="1:4">
      <c r="A7" s="15" t="s">
        <v>241</v>
      </c>
      <c r="B7" s="60" t="s">
        <v>243</v>
      </c>
      <c r="C7" s="60" t="s">
        <v>245</v>
      </c>
      <c r="D7" s="60" t="s">
        <v>247</v>
      </c>
    </row>
    <row r="8" spans="1:4">
      <c r="A8" s="15" t="s">
        <v>6</v>
      </c>
      <c r="B8" s="60" t="s">
        <v>97</v>
      </c>
      <c r="C8" s="60" t="s">
        <v>30</v>
      </c>
      <c r="D8" s="60" t="s">
        <v>31</v>
      </c>
    </row>
    <row r="9" spans="1:4">
      <c r="A9" s="15" t="s">
        <v>7</v>
      </c>
      <c r="B9" s="63" t="s">
        <v>98</v>
      </c>
      <c r="C9" s="63" t="s">
        <v>77</v>
      </c>
      <c r="D9" s="63" t="s">
        <v>32</v>
      </c>
    </row>
    <row r="10" spans="1:4">
      <c r="A10" s="15"/>
      <c r="B10" s="63" t="s">
        <v>104</v>
      </c>
      <c r="C10" s="63" t="s">
        <v>106</v>
      </c>
      <c r="D10" s="63" t="s">
        <v>107</v>
      </c>
    </row>
    <row r="11" spans="1:4">
      <c r="A11" s="15"/>
      <c r="B11" s="94" t="s">
        <v>254</v>
      </c>
      <c r="C11" s="94" t="s">
        <v>255</v>
      </c>
      <c r="D11" s="94" t="s">
        <v>256</v>
      </c>
    </row>
    <row r="12" spans="1:4">
      <c r="A12" s="15"/>
      <c r="B12" s="63" t="s">
        <v>105</v>
      </c>
      <c r="C12" s="63" t="s">
        <v>109</v>
      </c>
      <c r="D12" s="63" t="s">
        <v>108</v>
      </c>
    </row>
    <row r="13" spans="1:4">
      <c r="A13" s="15" t="s">
        <v>8</v>
      </c>
      <c r="B13" s="60" t="s">
        <v>33</v>
      </c>
      <c r="C13" s="60" t="s">
        <v>34</v>
      </c>
      <c r="D13" s="60" t="s">
        <v>35</v>
      </c>
    </row>
    <row r="14" spans="1:4">
      <c r="A14" s="15" t="s">
        <v>9</v>
      </c>
      <c r="B14" s="60" t="s">
        <v>63</v>
      </c>
      <c r="C14" s="60" t="s">
        <v>78</v>
      </c>
      <c r="D14" s="60" t="s">
        <v>64</v>
      </c>
    </row>
    <row r="15" spans="1:4" ht="16.149999999999999" customHeight="1">
      <c r="A15" s="15" t="s">
        <v>343</v>
      </c>
      <c r="B15" s="60" t="s">
        <v>52</v>
      </c>
      <c r="C15" s="111" t="s">
        <v>345</v>
      </c>
      <c r="D15" s="60" t="s">
        <v>53</v>
      </c>
    </row>
    <row r="16" spans="1:4">
      <c r="A16" s="15" t="s">
        <v>237</v>
      </c>
      <c r="B16" s="60" t="s">
        <v>121</v>
      </c>
      <c r="C16" s="60" t="s">
        <v>123</v>
      </c>
      <c r="D16" s="60" t="s">
        <v>122</v>
      </c>
    </row>
    <row r="17" spans="1:4">
      <c r="A17" s="15" t="s">
        <v>119</v>
      </c>
      <c r="B17" s="60" t="s">
        <v>39</v>
      </c>
      <c r="C17" s="60" t="s">
        <v>79</v>
      </c>
      <c r="D17" s="60" t="s">
        <v>70</v>
      </c>
    </row>
    <row r="18" spans="1:4">
      <c r="A18" s="15" t="s">
        <v>120</v>
      </c>
      <c r="B18" s="60" t="s">
        <v>65</v>
      </c>
      <c r="C18" s="60" t="s">
        <v>40</v>
      </c>
      <c r="D18" s="60" t="s">
        <v>41</v>
      </c>
    </row>
    <row r="19" spans="1:4">
      <c r="A19" s="15" t="s">
        <v>238</v>
      </c>
      <c r="B19" s="60" t="s">
        <v>42</v>
      </c>
      <c r="C19" s="60" t="s">
        <v>43</v>
      </c>
      <c r="D19" s="60" t="s">
        <v>44</v>
      </c>
    </row>
    <row r="20" spans="1:4">
      <c r="A20" s="15" t="s">
        <v>239</v>
      </c>
      <c r="B20" s="60" t="s">
        <v>45</v>
      </c>
      <c r="C20" s="60" t="s">
        <v>46</v>
      </c>
      <c r="D20" s="60" t="s">
        <v>46</v>
      </c>
    </row>
    <row r="21" spans="1:4" ht="12" customHeight="1">
      <c r="A21" s="61"/>
      <c r="B21" s="62"/>
      <c r="C21" s="62"/>
      <c r="D21" s="62"/>
    </row>
    <row r="22" spans="1:4" ht="12" customHeight="1">
      <c r="A22" s="59" t="s">
        <v>47</v>
      </c>
      <c r="B22" s="59"/>
      <c r="C22" s="59"/>
      <c r="D22" s="59"/>
    </row>
    <row r="23" spans="1:4" ht="16.149999999999999" customHeight="1">
      <c r="A23" s="15" t="s">
        <v>10</v>
      </c>
      <c r="B23" s="60" t="s">
        <v>48</v>
      </c>
      <c r="C23" s="60" t="s">
        <v>49</v>
      </c>
      <c r="D23" s="60" t="s">
        <v>49</v>
      </c>
    </row>
    <row r="24" spans="1:4">
      <c r="A24" s="15" t="s">
        <v>11</v>
      </c>
      <c r="B24" s="94" t="s">
        <v>346</v>
      </c>
      <c r="C24" s="94" t="s">
        <v>347</v>
      </c>
      <c r="D24" s="94" t="s">
        <v>348</v>
      </c>
    </row>
    <row r="25" spans="1:4" ht="40.5">
      <c r="A25" s="15" t="s">
        <v>12</v>
      </c>
      <c r="B25" s="63" t="s">
        <v>71</v>
      </c>
      <c r="C25" s="63" t="s">
        <v>80</v>
      </c>
      <c r="D25" s="63" t="s">
        <v>72</v>
      </c>
    </row>
    <row r="26" spans="1:4">
      <c r="A26" s="15"/>
      <c r="B26" s="63" t="s">
        <v>110</v>
      </c>
      <c r="C26" s="64" t="s">
        <v>111</v>
      </c>
      <c r="D26" s="63" t="s">
        <v>112</v>
      </c>
    </row>
    <row r="27" spans="1:4" ht="40.5">
      <c r="A27" s="15"/>
      <c r="B27" s="63" t="s">
        <v>115</v>
      </c>
      <c r="C27" s="110" t="s">
        <v>339</v>
      </c>
      <c r="D27" s="63" t="s">
        <v>117</v>
      </c>
    </row>
    <row r="28" spans="1:4" ht="40.5">
      <c r="A28" s="15"/>
      <c r="B28" s="63" t="s">
        <v>116</v>
      </c>
      <c r="C28" s="64"/>
      <c r="D28" s="63" t="s">
        <v>118</v>
      </c>
    </row>
    <row r="29" spans="1:4" ht="41.25" customHeight="1">
      <c r="A29" s="15"/>
      <c r="B29" s="63" t="s">
        <v>113</v>
      </c>
      <c r="C29" s="110" t="s">
        <v>340</v>
      </c>
      <c r="D29" s="63" t="s">
        <v>114</v>
      </c>
    </row>
    <row r="30" spans="1:4">
      <c r="A30" s="15" t="s">
        <v>13</v>
      </c>
      <c r="B30" s="94" t="s">
        <v>350</v>
      </c>
      <c r="C30" s="94" t="s">
        <v>351</v>
      </c>
      <c r="D30" s="94" t="s">
        <v>352</v>
      </c>
    </row>
    <row r="31" spans="1:4">
      <c r="A31" s="15" t="s">
        <v>14</v>
      </c>
      <c r="B31" s="94" t="s">
        <v>349</v>
      </c>
      <c r="C31" s="94" t="s">
        <v>354</v>
      </c>
      <c r="D31" s="94" t="s">
        <v>353</v>
      </c>
    </row>
    <row r="32" spans="1:4" ht="16.149999999999999" customHeight="1">
      <c r="A32" s="15" t="s">
        <v>15</v>
      </c>
      <c r="B32" s="60" t="s">
        <v>50</v>
      </c>
      <c r="C32" s="58" t="s">
        <v>81</v>
      </c>
      <c r="D32" s="60" t="s">
        <v>51</v>
      </c>
    </row>
    <row r="33" spans="1:4" ht="16.149999999999999" customHeight="1">
      <c r="A33" s="15" t="s">
        <v>16</v>
      </c>
      <c r="B33" s="60" t="s">
        <v>52</v>
      </c>
      <c r="C33" s="60" t="s">
        <v>82</v>
      </c>
      <c r="D33" s="60" t="s">
        <v>53</v>
      </c>
    </row>
    <row r="34" spans="1:4" ht="16.149999999999999" customHeight="1">
      <c r="A34" s="15" t="s">
        <v>17</v>
      </c>
      <c r="B34" s="60" t="s">
        <v>54</v>
      </c>
      <c r="C34" s="60" t="s">
        <v>73</v>
      </c>
      <c r="D34" s="60" t="s">
        <v>55</v>
      </c>
    </row>
    <row r="35" spans="1:4" ht="27">
      <c r="A35" s="15" t="s">
        <v>56</v>
      </c>
      <c r="B35" s="60" t="s">
        <v>52</v>
      </c>
      <c r="C35" s="94" t="s">
        <v>344</v>
      </c>
      <c r="D35" s="60" t="s">
        <v>53</v>
      </c>
    </row>
    <row r="36" spans="1:4" ht="16.149999999999999" customHeight="1">
      <c r="A36" s="15" t="s">
        <v>18</v>
      </c>
      <c r="B36" s="60" t="s">
        <v>52</v>
      </c>
      <c r="C36" s="60" t="s">
        <v>82</v>
      </c>
      <c r="D36" s="60" t="s">
        <v>53</v>
      </c>
    </row>
    <row r="37" spans="1:4" ht="16.149999999999999" customHeight="1">
      <c r="A37" s="15" t="s">
        <v>19</v>
      </c>
      <c r="B37" s="60" t="s">
        <v>57</v>
      </c>
      <c r="C37" s="60" t="s">
        <v>83</v>
      </c>
      <c r="D37" s="60" t="s">
        <v>58</v>
      </c>
    </row>
    <row r="38" spans="1:4" ht="16.149999999999999" customHeight="1">
      <c r="A38" s="15" t="s">
        <v>20</v>
      </c>
      <c r="B38" s="60" t="s">
        <v>60</v>
      </c>
      <c r="C38" s="60" t="s">
        <v>84</v>
      </c>
      <c r="D38" s="60" t="s">
        <v>59</v>
      </c>
    </row>
    <row r="39" spans="1:4" ht="27">
      <c r="A39" s="15" t="s">
        <v>342</v>
      </c>
      <c r="B39" s="63" t="s">
        <v>99</v>
      </c>
      <c r="C39" s="63" t="s">
        <v>100</v>
      </c>
      <c r="D39" s="63" t="s">
        <v>101</v>
      </c>
    </row>
    <row r="40" spans="1:4" ht="27">
      <c r="A40" s="15" t="s">
        <v>253</v>
      </c>
      <c r="B40" s="63" t="s">
        <v>102</v>
      </c>
      <c r="C40" s="63" t="s">
        <v>61</v>
      </c>
      <c r="D40" s="63" t="s">
        <v>62</v>
      </c>
    </row>
    <row r="41" spans="1:4" ht="16.149999999999999" customHeight="1">
      <c r="A41" s="3" t="s">
        <v>341</v>
      </c>
      <c r="B41" s="60" t="s">
        <v>36</v>
      </c>
      <c r="C41" s="60" t="s">
        <v>37</v>
      </c>
      <c r="D41" s="60" t="s">
        <v>38</v>
      </c>
    </row>
    <row r="42" spans="1:4" ht="16.149999999999999" customHeight="1">
      <c r="A42" s="61"/>
      <c r="B42" s="62"/>
      <c r="C42" s="62"/>
      <c r="D42" s="62"/>
    </row>
    <row r="43" spans="1:4" ht="16.149999999999999" customHeight="1">
      <c r="A43" s="59" t="s">
        <v>85</v>
      </c>
      <c r="B43" s="59"/>
      <c r="C43" s="59"/>
      <c r="D43" s="59"/>
    </row>
    <row r="44" spans="1:4" ht="16.149999999999999" customHeight="1">
      <c r="A44" s="15"/>
      <c r="B44" s="60"/>
      <c r="C44" s="60"/>
      <c r="D44" s="60"/>
    </row>
    <row r="45" spans="1:4" ht="16.149999999999999" customHeight="1">
      <c r="A45" s="15"/>
      <c r="B45" s="60" t="s">
        <v>66</v>
      </c>
      <c r="C45" s="60" t="s">
        <v>86</v>
      </c>
      <c r="D45" s="60" t="s">
        <v>68</v>
      </c>
    </row>
    <row r="46" spans="1:4" ht="16.149999999999999" customHeight="1">
      <c r="A46" s="15"/>
      <c r="B46" s="60" t="s">
        <v>67</v>
      </c>
      <c r="C46" s="60" t="s">
        <v>87</v>
      </c>
      <c r="D46" s="60" t="s">
        <v>69</v>
      </c>
    </row>
    <row r="47" spans="1:4" ht="40.5">
      <c r="A47" s="15"/>
      <c r="B47" s="63" t="s">
        <v>74</v>
      </c>
      <c r="C47" s="63" t="s">
        <v>76</v>
      </c>
      <c r="D47" s="63" t="s">
        <v>75</v>
      </c>
    </row>
    <row r="48" spans="1:4">
      <c r="A48" s="61"/>
      <c r="B48" s="62"/>
      <c r="C48" s="62"/>
      <c r="D48" s="62"/>
    </row>
  </sheetData>
  <sheetProtection algorithmName="SHA-512" hashValue="KU4LPZn1ChycqyGGv/Y6pzKN3LLYTEQl7EZK3HpG5Lg7dkJ8X/mvKSSWiBKBS2ZT7pjRkmHEiSx5NMaiZ/179w==" saltValue="Kj8y+FezlrLGBeaDOldd0g==" spinCount="100000" sheet="1"/>
  <pageMargins left="0.70866141732283472" right="0.70866141732283472" top="0.74803149606299213" bottom="0.74803149606299213" header="0.31496062992125984" footer="0.31496062992125984"/>
  <pageSetup paperSize="9" scale="85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24D1-87E1-4C4D-B122-AA262B6E9FB6}">
  <dimension ref="A1:D55"/>
  <sheetViews>
    <sheetView workbookViewId="0">
      <selection activeCell="A45" sqref="A45"/>
    </sheetView>
  </sheetViews>
  <sheetFormatPr baseColWidth="10" defaultColWidth="8.75" defaultRowHeight="14"/>
  <sheetData>
    <row r="1" spans="1:4" ht="14.5">
      <c r="A1" s="192" t="s">
        <v>417</v>
      </c>
      <c r="B1" s="192"/>
      <c r="C1" s="192"/>
      <c r="D1" s="192"/>
    </row>
    <row r="3" spans="1:4" ht="14.5">
      <c r="A3" s="193" t="s">
        <v>418</v>
      </c>
      <c r="B3" s="193"/>
      <c r="C3" s="193"/>
      <c r="D3" s="193"/>
    </row>
    <row r="4" spans="1:4" ht="14.5">
      <c r="A4" s="193" t="s">
        <v>419</v>
      </c>
      <c r="B4" s="193"/>
      <c r="C4" s="193"/>
      <c r="D4" s="193"/>
    </row>
    <row r="5" spans="1:4" ht="14.5">
      <c r="A5" s="193" t="s">
        <v>420</v>
      </c>
      <c r="B5" s="193"/>
      <c r="C5" s="193"/>
      <c r="D5" s="193"/>
    </row>
    <row r="6" spans="1:4" ht="14.5">
      <c r="A6" s="193" t="s">
        <v>421</v>
      </c>
      <c r="B6" s="193"/>
      <c r="C6" s="193"/>
      <c r="D6" s="193"/>
    </row>
    <row r="7" spans="1:4" ht="14.5">
      <c r="A7" s="193" t="s">
        <v>422</v>
      </c>
      <c r="B7" s="193"/>
      <c r="C7" s="193"/>
      <c r="D7" s="193"/>
    </row>
    <row r="8" spans="1:4" ht="14.5">
      <c r="A8" s="193" t="s">
        <v>423</v>
      </c>
      <c r="B8" s="193"/>
      <c r="C8" s="193"/>
      <c r="D8" s="193"/>
    </row>
    <row r="9" spans="1:4" ht="14.5">
      <c r="A9" s="193" t="s">
        <v>424</v>
      </c>
      <c r="B9" s="193"/>
      <c r="C9" s="193"/>
      <c r="D9" s="193"/>
    </row>
    <row r="10" spans="1:4" ht="14.5">
      <c r="A10" s="193" t="s">
        <v>425</v>
      </c>
      <c r="B10" s="193"/>
      <c r="C10" s="193"/>
      <c r="D10" s="193"/>
    </row>
    <row r="12" spans="1:4" ht="14.5">
      <c r="A12" s="194" t="s">
        <v>426</v>
      </c>
      <c r="B12" s="193"/>
      <c r="C12" s="193"/>
      <c r="D12" s="193"/>
    </row>
    <row r="13" spans="1:4" ht="14.5">
      <c r="A13" s="193" t="s">
        <v>427</v>
      </c>
      <c r="B13" s="193"/>
      <c r="C13" s="193"/>
      <c r="D13" s="193"/>
    </row>
    <row r="14" spans="1:4" ht="14.5">
      <c r="A14" s="193" t="s">
        <v>428</v>
      </c>
      <c r="B14" s="193"/>
      <c r="C14" s="193"/>
      <c r="D14" s="193"/>
    </row>
    <row r="15" spans="1:4" ht="14.5">
      <c r="A15" s="193" t="s">
        <v>429</v>
      </c>
      <c r="B15" s="193"/>
      <c r="C15" s="193"/>
      <c r="D15" s="193"/>
    </row>
    <row r="16" spans="1:4" ht="14.5">
      <c r="A16" s="193" t="s">
        <v>430</v>
      </c>
      <c r="B16" s="193"/>
      <c r="C16" s="193"/>
      <c r="D16" s="193"/>
    </row>
    <row r="17" spans="1:1" ht="14.5">
      <c r="A17" s="193" t="s">
        <v>431</v>
      </c>
    </row>
    <row r="19" spans="1:1" ht="14.5">
      <c r="A19" s="194" t="s">
        <v>432</v>
      </c>
    </row>
    <row r="20" spans="1:1" ht="14.5">
      <c r="A20" s="193" t="s">
        <v>433</v>
      </c>
    </row>
    <row r="21" spans="1:1" ht="14.5">
      <c r="A21" s="193" t="s">
        <v>434</v>
      </c>
    </row>
    <row r="24" spans="1:1" ht="14.5">
      <c r="A24" s="194" t="s">
        <v>435</v>
      </c>
    </row>
    <row r="25" spans="1:1" ht="14.5">
      <c r="A25" s="193" t="s">
        <v>436</v>
      </c>
    </row>
    <row r="26" spans="1:1" ht="14.5">
      <c r="A26" s="195" t="s">
        <v>437</v>
      </c>
    </row>
    <row r="27" spans="1:1" ht="14.5">
      <c r="A27" s="193" t="s">
        <v>438</v>
      </c>
    </row>
    <row r="28" spans="1:1" ht="14.5">
      <c r="A28" s="193" t="s">
        <v>439</v>
      </c>
    </row>
    <row r="29" spans="1:1" ht="14.5">
      <c r="A29" s="193" t="s">
        <v>440</v>
      </c>
    </row>
    <row r="30" spans="1:1" ht="14.5">
      <c r="A30" s="195" t="s">
        <v>441</v>
      </c>
    </row>
    <row r="31" spans="1:1" ht="14.5">
      <c r="A31" s="193" t="s">
        <v>442</v>
      </c>
    </row>
    <row r="32" spans="1:1" ht="14.5">
      <c r="A32" s="195" t="s">
        <v>443</v>
      </c>
    </row>
    <row r="33" spans="1:1" ht="14.5">
      <c r="A33" s="193" t="s">
        <v>438</v>
      </c>
    </row>
    <row r="34" spans="1:1" ht="14.5">
      <c r="A34" s="193" t="s">
        <v>439</v>
      </c>
    </row>
    <row r="35" spans="1:1" ht="14.5">
      <c r="A35" s="195" t="s">
        <v>444</v>
      </c>
    </row>
    <row r="36" spans="1:1" ht="14.5">
      <c r="A36" s="193" t="s">
        <v>445</v>
      </c>
    </row>
    <row r="37" spans="1:1" ht="14.5">
      <c r="A37" s="193" t="s">
        <v>439</v>
      </c>
    </row>
    <row r="39" spans="1:1" ht="14.5">
      <c r="A39" s="194" t="s">
        <v>446</v>
      </c>
    </row>
    <row r="40" spans="1:1" ht="14.5">
      <c r="A40" s="193" t="s">
        <v>447</v>
      </c>
    </row>
    <row r="41" spans="1:1" ht="14.5">
      <c r="A41" s="193" t="s">
        <v>448</v>
      </c>
    </row>
    <row r="43" spans="1:1" ht="14.5">
      <c r="A43" s="194" t="s">
        <v>449</v>
      </c>
    </row>
    <row r="44" spans="1:1" ht="14.5">
      <c r="A44" s="193" t="s">
        <v>450</v>
      </c>
    </row>
    <row r="45" spans="1:1" ht="14.5">
      <c r="A45" s="193" t="s">
        <v>451</v>
      </c>
    </row>
    <row r="46" spans="1:1" ht="14.5">
      <c r="A46" s="193" t="s">
        <v>452</v>
      </c>
    </row>
    <row r="47" spans="1:1" ht="14.5">
      <c r="A47" s="193" t="s">
        <v>453</v>
      </c>
    </row>
    <row r="48" spans="1:1" ht="14.5">
      <c r="A48" s="193" t="s">
        <v>454</v>
      </c>
    </row>
    <row r="49" spans="1:1" ht="14.5">
      <c r="A49" s="193"/>
    </row>
    <row r="50" spans="1:1" ht="14.5">
      <c r="A50" s="194" t="s">
        <v>459</v>
      </c>
    </row>
    <row r="51" spans="1:1" ht="14.5">
      <c r="A51" s="193" t="s">
        <v>457</v>
      </c>
    </row>
    <row r="52" spans="1:1" ht="14.5">
      <c r="A52" s="193" t="s">
        <v>458</v>
      </c>
    </row>
    <row r="53" spans="1:1" ht="14.5">
      <c r="A53" s="193"/>
    </row>
    <row r="54" spans="1:1" ht="14.5">
      <c r="A54" s="194" t="s">
        <v>455</v>
      </c>
    </row>
    <row r="55" spans="1:1" ht="14.5">
      <c r="A55" s="193" t="s">
        <v>456</v>
      </c>
    </row>
  </sheetData>
  <sheetProtection password="D2AC" sheet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5167-06C1-463D-85F4-2CCE830C9216}">
  <sheetPr codeName="Sheet5"/>
  <dimension ref="A1:J29"/>
  <sheetViews>
    <sheetView topLeftCell="A10" workbookViewId="0">
      <selection activeCell="H24" sqref="H24"/>
    </sheetView>
  </sheetViews>
  <sheetFormatPr baseColWidth="10" defaultColWidth="8.75" defaultRowHeight="14"/>
  <cols>
    <col min="1" max="1" width="21" bestFit="1" customWidth="1"/>
    <col min="3" max="3" width="9" style="5" customWidth="1"/>
    <col min="7" max="7" width="10.75" bestFit="1" customWidth="1"/>
    <col min="8" max="8" width="9" style="5" customWidth="1"/>
    <col min="10" max="10" width="32.08203125" bestFit="1" customWidth="1"/>
    <col min="11" max="11" width="33.08203125" customWidth="1"/>
    <col min="12" max="12" width="16.75" bestFit="1" customWidth="1"/>
    <col min="13" max="13" width="11.58203125" bestFit="1" customWidth="1"/>
  </cols>
  <sheetData>
    <row r="1" spans="1:10">
      <c r="A1" t="s">
        <v>3</v>
      </c>
      <c r="C1" s="4" t="s">
        <v>91</v>
      </c>
      <c r="D1" t="s">
        <v>92</v>
      </c>
      <c r="E1" s="7" t="s">
        <v>337</v>
      </c>
      <c r="F1" s="7" t="s">
        <v>338</v>
      </c>
      <c r="G1" s="7" t="s">
        <v>90</v>
      </c>
      <c r="H1" s="4" t="s">
        <v>2</v>
      </c>
    </row>
    <row r="2" spans="1:10">
      <c r="A2" s="2">
        <v>38169</v>
      </c>
      <c r="C2" s="4">
        <v>0.27710000000000001</v>
      </c>
      <c r="D2">
        <v>0.2</v>
      </c>
      <c r="E2">
        <v>0.2</v>
      </c>
      <c r="F2">
        <v>0.3</v>
      </c>
      <c r="H2" s="4"/>
    </row>
    <row r="3" spans="1:10">
      <c r="A3" s="2">
        <v>38534</v>
      </c>
      <c r="C3" s="4">
        <v>0.28410000000000002</v>
      </c>
      <c r="D3">
        <v>0.2</v>
      </c>
      <c r="E3">
        <v>0.2</v>
      </c>
      <c r="F3">
        <v>0.3</v>
      </c>
      <c r="H3" s="4"/>
      <c r="J3" s="88"/>
    </row>
    <row r="4" spans="1:10">
      <c r="A4" s="2">
        <v>38899</v>
      </c>
      <c r="C4" s="4">
        <v>0.2903</v>
      </c>
      <c r="D4">
        <v>0.2</v>
      </c>
      <c r="E4">
        <v>0.2</v>
      </c>
      <c r="F4">
        <v>0.3</v>
      </c>
      <c r="H4" s="4"/>
    </row>
    <row r="5" spans="1:10">
      <c r="A5" s="2">
        <v>39264</v>
      </c>
      <c r="C5" s="4">
        <v>0.29399999999999998</v>
      </c>
      <c r="D5">
        <v>0.2</v>
      </c>
      <c r="E5">
        <v>0.2</v>
      </c>
      <c r="F5">
        <v>0.3</v>
      </c>
      <c r="G5" s="4">
        <v>0.29399999999999998</v>
      </c>
      <c r="H5" s="4"/>
    </row>
    <row r="6" spans="1:10">
      <c r="A6" s="2">
        <v>39630</v>
      </c>
      <c r="C6" s="4">
        <v>0.31690000000000002</v>
      </c>
      <c r="D6">
        <v>0.2</v>
      </c>
      <c r="E6">
        <v>0.2</v>
      </c>
      <c r="F6">
        <v>0.3</v>
      </c>
      <c r="G6" s="6">
        <v>0.30930000000000002</v>
      </c>
      <c r="H6" s="4"/>
    </row>
    <row r="7" spans="1:10">
      <c r="A7" s="2">
        <v>39995</v>
      </c>
      <c r="C7" s="4">
        <v>0.30259999999999998</v>
      </c>
      <c r="D7">
        <v>0.2</v>
      </c>
      <c r="E7">
        <v>0.2</v>
      </c>
      <c r="F7">
        <v>0.3</v>
      </c>
      <c r="G7" s="4">
        <v>0.30259999999999998</v>
      </c>
      <c r="H7" s="4"/>
    </row>
    <row r="8" spans="1:10">
      <c r="A8" s="2">
        <v>40360</v>
      </c>
      <c r="C8" s="4">
        <v>0.31780000000000003</v>
      </c>
      <c r="D8">
        <v>0.2</v>
      </c>
      <c r="E8">
        <v>0.2</v>
      </c>
      <c r="F8">
        <v>0.3</v>
      </c>
      <c r="G8" s="4"/>
      <c r="H8" s="4"/>
    </row>
    <row r="9" spans="1:10">
      <c r="A9" s="2">
        <v>40725</v>
      </c>
      <c r="C9" s="4">
        <v>0.3352</v>
      </c>
      <c r="D9">
        <v>0.2</v>
      </c>
      <c r="E9">
        <v>0.2</v>
      </c>
      <c r="F9">
        <v>0.3</v>
      </c>
      <c r="H9" s="4"/>
    </row>
    <row r="10" spans="1:10">
      <c r="A10" s="2">
        <v>41091</v>
      </c>
      <c r="C10" s="4">
        <v>0.34560000000000002</v>
      </c>
      <c r="D10">
        <v>0.2</v>
      </c>
      <c r="E10">
        <v>0.2</v>
      </c>
      <c r="F10">
        <v>0.3</v>
      </c>
      <c r="H10" s="4"/>
    </row>
    <row r="11" spans="1:10">
      <c r="A11" s="2">
        <v>41456</v>
      </c>
      <c r="C11" s="4">
        <v>0.34610000000000002</v>
      </c>
      <c r="D11">
        <v>0.2</v>
      </c>
      <c r="E11">
        <v>0.2</v>
      </c>
      <c r="F11">
        <v>0.3</v>
      </c>
      <c r="H11" s="4"/>
    </row>
    <row r="12" spans="1:10">
      <c r="A12" s="2">
        <v>41821</v>
      </c>
      <c r="C12" s="4">
        <v>0.3468</v>
      </c>
      <c r="D12">
        <v>0.2</v>
      </c>
      <c r="E12">
        <v>0.2</v>
      </c>
      <c r="F12">
        <v>0.3</v>
      </c>
      <c r="H12" s="4"/>
    </row>
    <row r="13" spans="1:10">
      <c r="A13" s="2">
        <v>42186</v>
      </c>
      <c r="C13" s="4">
        <v>0.3412</v>
      </c>
      <c r="D13">
        <v>0.2</v>
      </c>
      <c r="E13">
        <v>0.2</v>
      </c>
      <c r="F13">
        <v>0.3</v>
      </c>
      <c r="H13" s="4"/>
    </row>
    <row r="14" spans="1:10">
      <c r="A14" s="2">
        <v>42552</v>
      </c>
      <c r="C14" s="4">
        <v>0.33629999999999999</v>
      </c>
      <c r="D14">
        <v>0.2</v>
      </c>
      <c r="E14">
        <v>0.2</v>
      </c>
      <c r="F14">
        <v>0.3</v>
      </c>
      <c r="H14" s="4"/>
    </row>
    <row r="15" spans="1:10">
      <c r="A15" s="2">
        <v>42917</v>
      </c>
      <c r="C15" s="4">
        <v>0.34599999999999997</v>
      </c>
      <c r="D15">
        <v>0.2</v>
      </c>
      <c r="E15">
        <v>0.2</v>
      </c>
      <c r="F15">
        <v>0.3</v>
      </c>
      <c r="H15" s="4">
        <v>0.36</v>
      </c>
    </row>
    <row r="16" spans="1:10">
      <c r="A16" s="2">
        <v>43282</v>
      </c>
      <c r="C16" s="4">
        <v>0.35730000000000001</v>
      </c>
      <c r="D16">
        <v>0.2</v>
      </c>
      <c r="E16">
        <v>0.2</v>
      </c>
      <c r="F16">
        <v>0.3</v>
      </c>
      <c r="H16" s="4">
        <v>0.36</v>
      </c>
    </row>
    <row r="17" spans="1:8">
      <c r="A17" s="2">
        <v>43647</v>
      </c>
      <c r="C17" s="4">
        <v>0.36530000000000001</v>
      </c>
      <c r="D17">
        <v>0.2</v>
      </c>
      <c r="E17">
        <v>0.2</v>
      </c>
      <c r="F17">
        <v>0.3</v>
      </c>
      <c r="H17" s="4">
        <v>0.36</v>
      </c>
    </row>
    <row r="18" spans="1:8">
      <c r="A18" s="2">
        <v>44013</v>
      </c>
      <c r="C18" s="4">
        <v>0.35420000000000001</v>
      </c>
      <c r="D18">
        <v>0.2</v>
      </c>
      <c r="E18">
        <v>0.2</v>
      </c>
      <c r="F18">
        <v>0.3</v>
      </c>
      <c r="H18" s="4">
        <v>0.36</v>
      </c>
    </row>
    <row r="19" spans="1:8">
      <c r="A19" s="2">
        <v>44378</v>
      </c>
      <c r="C19" s="4">
        <v>0.37069999999999997</v>
      </c>
      <c r="D19">
        <v>0.2</v>
      </c>
      <c r="E19">
        <v>0.2</v>
      </c>
      <c r="F19">
        <v>0.3</v>
      </c>
      <c r="H19" s="4">
        <v>0.36</v>
      </c>
    </row>
    <row r="20" spans="1:8">
      <c r="A20" s="2">
        <v>44743</v>
      </c>
      <c r="C20" s="4">
        <v>0.41699999999999998</v>
      </c>
      <c r="D20">
        <v>0.2</v>
      </c>
      <c r="E20">
        <v>0.2</v>
      </c>
      <c r="F20">
        <v>0.3</v>
      </c>
      <c r="H20" s="4">
        <v>0.36</v>
      </c>
    </row>
    <row r="21" spans="1:8">
      <c r="A21" s="2">
        <v>44927</v>
      </c>
      <c r="C21" s="4">
        <v>0.42009999999999997</v>
      </c>
      <c r="D21">
        <v>0.2</v>
      </c>
      <c r="E21">
        <v>0.2</v>
      </c>
      <c r="F21">
        <v>0.3</v>
      </c>
      <c r="H21" s="4">
        <v>0.42009999999999997</v>
      </c>
    </row>
    <row r="22" spans="1:8">
      <c r="A22" s="2">
        <v>45017</v>
      </c>
      <c r="C22" s="4">
        <v>0.42009999999999997</v>
      </c>
      <c r="D22">
        <v>0.2</v>
      </c>
      <c r="E22">
        <v>0.2</v>
      </c>
      <c r="F22">
        <v>0.3</v>
      </c>
      <c r="H22" s="4">
        <v>0.42459999999999998</v>
      </c>
    </row>
    <row r="23" spans="1:8">
      <c r="A23" s="2">
        <v>45108</v>
      </c>
      <c r="C23" s="4">
        <v>0.42009999999999997</v>
      </c>
      <c r="D23">
        <v>0.2</v>
      </c>
      <c r="E23">
        <v>0.2</v>
      </c>
      <c r="F23">
        <v>0.3</v>
      </c>
      <c r="H23" s="4">
        <v>0.42459999999999998</v>
      </c>
    </row>
    <row r="24" spans="1:8">
      <c r="A24" s="2">
        <v>45200</v>
      </c>
      <c r="C24" s="4">
        <v>0.42009999999999997</v>
      </c>
      <c r="D24">
        <v>0.2</v>
      </c>
      <c r="E24">
        <v>0.2</v>
      </c>
      <c r="F24">
        <v>0.3</v>
      </c>
      <c r="H24" s="4">
        <v>0.42459999999999998</v>
      </c>
    </row>
    <row r="25" spans="1:8">
      <c r="A25" s="2">
        <v>45474</v>
      </c>
      <c r="C25" s="4">
        <v>0.42009999999999997</v>
      </c>
      <c r="D25">
        <v>0.2</v>
      </c>
      <c r="E25">
        <v>0.2</v>
      </c>
      <c r="F25">
        <v>0.3</v>
      </c>
      <c r="H25" s="4">
        <v>0.42459999999999998</v>
      </c>
    </row>
    <row r="26" spans="1:8">
      <c r="A26" s="2">
        <v>45839</v>
      </c>
      <c r="C26" s="4">
        <v>0.42009999999999997</v>
      </c>
      <c r="D26">
        <v>0.2</v>
      </c>
      <c r="E26">
        <v>0.2</v>
      </c>
      <c r="F26">
        <v>0.3</v>
      </c>
      <c r="H26" s="4">
        <v>0.42459999999999998</v>
      </c>
    </row>
    <row r="27" spans="1:8">
      <c r="A27" s="2">
        <v>46204</v>
      </c>
      <c r="C27" s="4">
        <v>0.42009999999999997</v>
      </c>
      <c r="D27">
        <v>0.2</v>
      </c>
      <c r="E27">
        <v>0.2</v>
      </c>
      <c r="F27">
        <v>0.3</v>
      </c>
      <c r="H27" s="4">
        <v>0.42459999999999998</v>
      </c>
    </row>
    <row r="28" spans="1:8">
      <c r="A28" s="2">
        <v>46569</v>
      </c>
      <c r="C28" s="4">
        <v>0.42009999999999997</v>
      </c>
      <c r="D28">
        <v>0.2</v>
      </c>
      <c r="E28">
        <v>0.2</v>
      </c>
      <c r="F28">
        <v>0.3</v>
      </c>
      <c r="H28" s="4">
        <v>0.42459999999999998</v>
      </c>
    </row>
    <row r="29" spans="1:8">
      <c r="A29" s="2">
        <v>401768</v>
      </c>
      <c r="C29" s="4">
        <v>0.42009999999999997</v>
      </c>
      <c r="D29">
        <v>0.2</v>
      </c>
      <c r="E29">
        <v>0.2</v>
      </c>
      <c r="F29">
        <v>0.3</v>
      </c>
      <c r="H29" s="4">
        <v>0.42459999999999998</v>
      </c>
    </row>
  </sheetData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09A4-CA24-4614-9D3F-BA77CDAEE8D5}">
  <sheetPr codeName="Blad1"/>
  <dimension ref="A1:C13"/>
  <sheetViews>
    <sheetView workbookViewId="0">
      <selection activeCell="H24" sqref="H24"/>
    </sheetView>
  </sheetViews>
  <sheetFormatPr baseColWidth="10" defaultColWidth="8.75" defaultRowHeight="14"/>
  <cols>
    <col min="2" max="2" width="11.33203125" bestFit="1" customWidth="1"/>
    <col min="3" max="3" width="22.83203125" bestFit="1" customWidth="1"/>
  </cols>
  <sheetData>
    <row r="1" spans="1:3">
      <c r="A1" t="s">
        <v>397</v>
      </c>
      <c r="B1" t="s">
        <v>461</v>
      </c>
      <c r="C1" t="s">
        <v>460</v>
      </c>
    </row>
    <row r="2" spans="1:3">
      <c r="A2">
        <v>10</v>
      </c>
      <c r="B2" s="4">
        <v>0.36</v>
      </c>
      <c r="C2">
        <v>0.2</v>
      </c>
    </row>
    <row r="3" spans="1:3">
      <c r="A3">
        <v>15</v>
      </c>
      <c r="C3">
        <v>0.43120000000000003</v>
      </c>
    </row>
    <row r="4" spans="1:3">
      <c r="A4">
        <v>17</v>
      </c>
      <c r="C4">
        <v>1.03</v>
      </c>
    </row>
    <row r="5" spans="1:3">
      <c r="A5">
        <v>18</v>
      </c>
      <c r="C5">
        <v>2.2799999999999998</v>
      </c>
    </row>
    <row r="6" spans="1:3">
      <c r="A6">
        <v>20</v>
      </c>
      <c r="C6">
        <v>2.84</v>
      </c>
    </row>
    <row r="7" spans="1:3">
      <c r="A7">
        <v>22</v>
      </c>
    </row>
    <row r="8" spans="1:3">
      <c r="A8">
        <v>23</v>
      </c>
    </row>
    <row r="9" spans="1:3">
      <c r="A9">
        <v>25</v>
      </c>
    </row>
    <row r="10" spans="1:3">
      <c r="A10">
        <v>26</v>
      </c>
    </row>
    <row r="11" spans="1:3">
      <c r="A11">
        <v>28</v>
      </c>
    </row>
    <row r="12" spans="1:3">
      <c r="A12">
        <v>30</v>
      </c>
    </row>
    <row r="13" spans="1:3">
      <c r="A13">
        <v>42.31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D7A7-1A61-497B-B062-7E451BE95B6F}">
  <sheetPr codeName="Sheet3"/>
  <dimension ref="A1:F44"/>
  <sheetViews>
    <sheetView workbookViewId="0">
      <selection activeCell="H24" sqref="H24"/>
    </sheetView>
  </sheetViews>
  <sheetFormatPr baseColWidth="10" defaultColWidth="8.75" defaultRowHeight="14"/>
  <cols>
    <col min="3" max="3" width="27.5" customWidth="1"/>
    <col min="4" max="4" width="19.5" bestFit="1" customWidth="1"/>
    <col min="5" max="5" width="21.25" bestFit="1" customWidth="1"/>
    <col min="6" max="6" width="16.58203125" bestFit="1" customWidth="1"/>
  </cols>
  <sheetData>
    <row r="1" spans="1:6">
      <c r="B1" s="59" t="s">
        <v>6</v>
      </c>
      <c r="C1" s="59" t="s">
        <v>236</v>
      </c>
      <c r="D1" s="65" t="s">
        <v>227</v>
      </c>
      <c r="E1" s="65" t="s">
        <v>30</v>
      </c>
      <c r="F1" s="65" t="s">
        <v>31</v>
      </c>
    </row>
    <row r="2" spans="1:6">
      <c r="A2">
        <v>1</v>
      </c>
      <c r="B2" s="72"/>
      <c r="C2" s="73"/>
      <c r="D2" s="74"/>
      <c r="E2" s="74"/>
      <c r="F2" s="74"/>
    </row>
    <row r="3" spans="1:6">
      <c r="A3">
        <f t="shared" ref="A3:A44" si="0">A2+1</f>
        <v>2</v>
      </c>
      <c r="B3" s="66" t="s">
        <v>124</v>
      </c>
      <c r="C3" t="str">
        <f>IF(Doc!$K$1&lt;&gt;"",IF(Doc!$K$1="N",D3,IF(Doc!$K$1="F",E3,F3)))</f>
        <v>Tir à l'arc</v>
      </c>
      <c r="D3" s="67" t="s">
        <v>125</v>
      </c>
      <c r="E3" s="67" t="s">
        <v>126</v>
      </c>
      <c r="F3" s="67" t="s">
        <v>127</v>
      </c>
    </row>
    <row r="4" spans="1:6">
      <c r="A4">
        <f t="shared" si="0"/>
        <v>3</v>
      </c>
      <c r="B4" s="68" t="s">
        <v>128</v>
      </c>
      <c r="C4" t="str">
        <f>IF(Doc!$K$1&lt;&gt;"",IF(Doc!$K$1="N",D4,IF(Doc!$K$1="F",E4,F4)))</f>
        <v>Athlétisme</v>
      </c>
      <c r="D4" s="69" t="s">
        <v>129</v>
      </c>
      <c r="E4" s="69" t="s">
        <v>130</v>
      </c>
      <c r="F4" s="69" t="s">
        <v>131</v>
      </c>
    </row>
    <row r="5" spans="1:6">
      <c r="A5">
        <f t="shared" si="0"/>
        <v>4</v>
      </c>
      <c r="B5" s="68" t="s">
        <v>132</v>
      </c>
      <c r="C5" t="str">
        <f>IF(Doc!$K$1&lt;&gt;"",IF(Doc!$K$1="N",D5,IF(Doc!$K$1="F",E5,F5)))</f>
        <v>Auditif</v>
      </c>
      <c r="D5" s="69" t="s">
        <v>133</v>
      </c>
      <c r="E5" s="69" t="s">
        <v>134</v>
      </c>
      <c r="F5" s="69" t="s">
        <v>135</v>
      </c>
    </row>
    <row r="6" spans="1:6">
      <c r="A6">
        <f t="shared" si="0"/>
        <v>5</v>
      </c>
      <c r="B6" s="68" t="s">
        <v>378</v>
      </c>
      <c r="C6" t="str">
        <f>IF(Doc!$K$1&lt;&gt;"",IF(Doc!$K$1="N",D6,IF(Doc!$K$1="F",E6,F6)))</f>
        <v>General Assembly</v>
      </c>
      <c r="D6" s="69" t="s">
        <v>380</v>
      </c>
      <c r="E6" s="69" t="s">
        <v>226</v>
      </c>
      <c r="F6" s="69" t="s">
        <v>226</v>
      </c>
    </row>
    <row r="7" spans="1:6">
      <c r="A7">
        <f t="shared" si="0"/>
        <v>6</v>
      </c>
      <c r="B7" s="68" t="s">
        <v>136</v>
      </c>
      <c r="C7" t="str">
        <f>IF(Doc!$K$1&lt;&gt;"",IF(Doc!$K$1="N",D7,IF(Doc!$K$1="F",E7,F7)))</f>
        <v>Basket-ball</v>
      </c>
      <c r="D7" s="69" t="s">
        <v>137</v>
      </c>
      <c r="E7" s="69" t="s">
        <v>138</v>
      </c>
      <c r="F7" s="69" t="s">
        <v>139</v>
      </c>
    </row>
    <row r="8" spans="1:6">
      <c r="A8">
        <f t="shared" si="0"/>
        <v>7</v>
      </c>
      <c r="B8" s="68" t="s">
        <v>140</v>
      </c>
      <c r="C8" t="str">
        <f>IF(Doc!$K$1&lt;&gt;"",IF(Doc!$K$1="N",D8,IF(Doc!$K$1="F",E8,F8)))</f>
        <v>Badminton</v>
      </c>
      <c r="D8" s="69" t="s">
        <v>141</v>
      </c>
      <c r="E8" s="69" t="s">
        <v>141</v>
      </c>
      <c r="F8" s="69" t="s">
        <v>141</v>
      </c>
    </row>
    <row r="9" spans="1:6">
      <c r="A9">
        <f t="shared" si="0"/>
        <v>8</v>
      </c>
      <c r="B9" s="68" t="s">
        <v>142</v>
      </c>
      <c r="C9" t="str">
        <f>IF(Doc!$K$1&lt;&gt;"",IF(Doc!$K$1="N",D9,IF(Doc!$K$1="F",E9,F9)))</f>
        <v>Boccia</v>
      </c>
      <c r="D9" s="69" t="s">
        <v>143</v>
      </c>
      <c r="E9" s="69" t="s">
        <v>143</v>
      </c>
      <c r="F9" s="69" t="s">
        <v>143</v>
      </c>
    </row>
    <row r="10" spans="1:6">
      <c r="A10">
        <f t="shared" si="0"/>
        <v>9</v>
      </c>
      <c r="B10" s="68" t="s">
        <v>144</v>
      </c>
      <c r="C10" t="str">
        <f>IF(Doc!$K$1&lt;&gt;"",IF(Doc!$K$1="N",D10,IF(Doc!$K$1="F",E10,F10)))</f>
        <v>Curling</v>
      </c>
      <c r="D10" s="69" t="s">
        <v>145</v>
      </c>
      <c r="E10" s="69" t="s">
        <v>145</v>
      </c>
      <c r="F10" s="69" t="s">
        <v>145</v>
      </c>
    </row>
    <row r="11" spans="1:6">
      <c r="A11">
        <f t="shared" si="0"/>
        <v>10</v>
      </c>
      <c r="B11" s="68" t="s">
        <v>146</v>
      </c>
      <c r="C11" t="str">
        <f>IF(Doc!$K$1&lt;&gt;"",IF(Doc!$K$1="N",D11,IF(Doc!$K$1="F",E11,F11)))</f>
        <v>Cyclisme</v>
      </c>
      <c r="D11" s="69" t="s">
        <v>147</v>
      </c>
      <c r="E11" s="69" t="s">
        <v>148</v>
      </c>
      <c r="F11" s="69" t="s">
        <v>149</v>
      </c>
    </row>
    <row r="12" spans="1:6">
      <c r="A12">
        <f t="shared" si="0"/>
        <v>11</v>
      </c>
      <c r="B12" s="68" t="s">
        <v>150</v>
      </c>
      <c r="C12" t="str">
        <f>IF(Doc!$K$1&lt;&gt;"",IF(Doc!$K$1="N",D12,IF(Doc!$K$1="F",E12,F12)))</f>
        <v>Danser</v>
      </c>
      <c r="D12" s="69" t="s">
        <v>151</v>
      </c>
      <c r="E12" s="69" t="s">
        <v>152</v>
      </c>
      <c r="F12" s="69" t="s">
        <v>153</v>
      </c>
    </row>
    <row r="13" spans="1:6">
      <c r="A13">
        <f t="shared" si="0"/>
        <v>12</v>
      </c>
      <c r="B13" s="68" t="s">
        <v>375</v>
      </c>
      <c r="C13" t="str">
        <f>IF(Doc!$K$1&lt;&gt;"",IF(Doc!$K$1="N",D13,IF(Doc!$K$1="F",E13,F13)))</f>
        <v>Executive Board</v>
      </c>
      <c r="D13" s="69" t="s">
        <v>376</v>
      </c>
      <c r="E13" s="69" t="s">
        <v>376</v>
      </c>
      <c r="F13" s="69" t="s">
        <v>376</v>
      </c>
    </row>
    <row r="14" spans="1:6">
      <c r="A14">
        <f t="shared" si="0"/>
        <v>13</v>
      </c>
      <c r="B14" s="68" t="s">
        <v>154</v>
      </c>
      <c r="C14" t="str">
        <f>IF(Doc!$K$1&lt;&gt;"",IF(Doc!$K$1="N",D14,IF(Doc!$K$1="F",E14,F14)))</f>
        <v>Equitation</v>
      </c>
      <c r="D14" s="69" t="s">
        <v>155</v>
      </c>
      <c r="E14" s="69" t="s">
        <v>156</v>
      </c>
      <c r="F14" s="69" t="s">
        <v>157</v>
      </c>
    </row>
    <row r="15" spans="1:6">
      <c r="A15">
        <f t="shared" si="0"/>
        <v>14</v>
      </c>
      <c r="B15" s="68" t="s">
        <v>158</v>
      </c>
      <c r="C15" t="str">
        <f>IF(Doc!$K$1&lt;&gt;"",IF(Doc!$K$1="N",D15,IF(Doc!$K$1="F",E15,F15)))</f>
        <v>Football</v>
      </c>
      <c r="D15" s="69" t="s">
        <v>159</v>
      </c>
      <c r="E15" s="69" t="s">
        <v>160</v>
      </c>
      <c r="F15" s="69" t="s">
        <v>160</v>
      </c>
    </row>
    <row r="16" spans="1:6">
      <c r="A16">
        <f t="shared" si="0"/>
        <v>15</v>
      </c>
      <c r="B16" s="68" t="s">
        <v>372</v>
      </c>
      <c r="C16" t="str">
        <f>IF(Doc!$K$1&lt;&gt;"",IF(Doc!$K$1="N",D16,IF(Doc!$K$1="F",E16,F16)))</f>
        <v>General Assembly</v>
      </c>
      <c r="D16" s="69" t="s">
        <v>226</v>
      </c>
      <c r="E16" s="69" t="s">
        <v>226</v>
      </c>
      <c r="F16" s="69" t="s">
        <v>226</v>
      </c>
    </row>
    <row r="17" spans="1:6">
      <c r="A17">
        <f t="shared" si="0"/>
        <v>16</v>
      </c>
      <c r="B17" s="68" t="s">
        <v>373</v>
      </c>
      <c r="C17" t="str">
        <f>IF(Doc!$K$1&lt;&gt;"",IF(Doc!$K$1="N",D17,IF(Doc!$K$1="F",E17,F17)))</f>
        <v>Governing Board</v>
      </c>
      <c r="D17" s="69" t="s">
        <v>374</v>
      </c>
      <c r="E17" s="69" t="s">
        <v>374</v>
      </c>
      <c r="F17" s="69" t="s">
        <v>374</v>
      </c>
    </row>
    <row r="18" spans="1:6">
      <c r="A18">
        <f t="shared" si="0"/>
        <v>17</v>
      </c>
      <c r="B18" s="68" t="s">
        <v>161</v>
      </c>
      <c r="C18" t="str">
        <f>IF(Doc!$K$1&lt;&gt;"",IF(Doc!$K$1="N",D18,IF(Doc!$K$1="F",E18,F18)))</f>
        <v>Goalball</v>
      </c>
      <c r="D18" s="69" t="s">
        <v>162</v>
      </c>
      <c r="E18" s="69" t="s">
        <v>163</v>
      </c>
      <c r="F18" s="69" t="s">
        <v>163</v>
      </c>
    </row>
    <row r="19" spans="1:6">
      <c r="A19">
        <f t="shared" si="0"/>
        <v>18</v>
      </c>
      <c r="B19" s="68" t="s">
        <v>164</v>
      </c>
      <c r="C19" t="str">
        <f>IF(Doc!$K$1&lt;&gt;"",IF(Doc!$K$1="N",D19,IF(Doc!$K$1="F",E19,F19)))</f>
        <v>Gymnastique</v>
      </c>
      <c r="D19" s="69" t="s">
        <v>165</v>
      </c>
      <c r="E19" s="69" t="s">
        <v>166</v>
      </c>
      <c r="F19" s="69" t="s">
        <v>167</v>
      </c>
    </row>
    <row r="20" spans="1:6">
      <c r="A20">
        <f t="shared" si="0"/>
        <v>19</v>
      </c>
      <c r="B20" s="68" t="s">
        <v>168</v>
      </c>
      <c r="C20" t="str">
        <f>IF(Doc!$K$1&lt;&gt;"",IF(Doc!$K$1="N",D20,IF(Doc!$K$1="F",E20,F20)))</f>
        <v>Hockey</v>
      </c>
      <c r="D20" s="69" t="s">
        <v>169</v>
      </c>
      <c r="E20" s="69" t="s">
        <v>169</v>
      </c>
      <c r="F20" s="69" t="s">
        <v>169</v>
      </c>
    </row>
    <row r="21" spans="1:6">
      <c r="A21">
        <f t="shared" si="0"/>
        <v>20</v>
      </c>
      <c r="B21" s="68" t="s">
        <v>170</v>
      </c>
      <c r="C21" t="str">
        <f>IF(Doc!$K$1&lt;&gt;"",IF(Doc!$K$1="N",D21,IF(Doc!$K$1="F",E21,F21)))</f>
        <v>Hockey sur glace</v>
      </c>
      <c r="D21" s="69" t="s">
        <v>171</v>
      </c>
      <c r="E21" s="69" t="s">
        <v>172</v>
      </c>
      <c r="F21" s="69" t="s">
        <v>173</v>
      </c>
    </row>
    <row r="22" spans="1:6">
      <c r="A22">
        <f t="shared" si="0"/>
        <v>21</v>
      </c>
      <c r="B22" s="68" t="s">
        <v>174</v>
      </c>
      <c r="C22" t="str">
        <f>IF(Doc!$K$1&lt;&gt;"",IF(Doc!$K$1="N",D22,IF(Doc!$K$1="F",E22,F22)))</f>
        <v>Judo</v>
      </c>
      <c r="D22" s="69" t="s">
        <v>175</v>
      </c>
      <c r="E22" s="69" t="s">
        <v>175</v>
      </c>
      <c r="F22" s="69" t="s">
        <v>175</v>
      </c>
    </row>
    <row r="23" spans="1:6">
      <c r="A23">
        <f t="shared" si="0"/>
        <v>22</v>
      </c>
      <c r="B23" s="68" t="s">
        <v>367</v>
      </c>
      <c r="C23" t="str">
        <f>IF(Doc!$K$1&lt;&gt;"",IF(Doc!$K$1="N",D23,IF(Doc!$K$1="F",E23,F23)))</f>
        <v>Kayak</v>
      </c>
      <c r="D23" s="69" t="s">
        <v>368</v>
      </c>
      <c r="E23" s="69" t="s">
        <v>369</v>
      </c>
      <c r="F23" s="69" t="s">
        <v>369</v>
      </c>
    </row>
    <row r="24" spans="1:6">
      <c r="A24">
        <f t="shared" si="0"/>
        <v>23</v>
      </c>
      <c r="B24" s="68" t="s">
        <v>176</v>
      </c>
      <c r="C24" t="str">
        <f>IF(Doc!$K$1&lt;&gt;"",IF(Doc!$K$1="N",D24,IF(Doc!$K$1="F",E24,F24)))</f>
        <v>Ski de fond</v>
      </c>
      <c r="D24" s="69" t="s">
        <v>177</v>
      </c>
      <c r="E24" s="69" t="s">
        <v>228</v>
      </c>
      <c r="F24" s="69" t="s">
        <v>177</v>
      </c>
    </row>
    <row r="25" spans="1:6">
      <c r="A25">
        <f t="shared" si="0"/>
        <v>24</v>
      </c>
      <c r="B25" s="68" t="s">
        <v>178</v>
      </c>
      <c r="C25" t="str">
        <f>IF(Doc!$K$1&lt;&gt;"",IF(Doc!$K$1="N",D25,IF(Doc!$K$1="F",E25,F25)))</f>
        <v>Billard</v>
      </c>
      <c r="D25" s="69" t="s">
        <v>179</v>
      </c>
      <c r="E25" s="69" t="s">
        <v>229</v>
      </c>
      <c r="F25" s="69" t="s">
        <v>180</v>
      </c>
    </row>
    <row r="26" spans="1:6">
      <c r="A26">
        <f t="shared" si="0"/>
        <v>25</v>
      </c>
      <c r="B26" s="68" t="s">
        <v>181</v>
      </c>
      <c r="C26" t="str">
        <f>IF(Doc!$K$1&lt;&gt;"",IF(Doc!$K$1="N",D26,IF(Doc!$K$1="F",E26,F26)))</f>
        <v>Dynamophilie</v>
      </c>
      <c r="D26" s="69" t="s">
        <v>182</v>
      </c>
      <c r="E26" s="69" t="s">
        <v>183</v>
      </c>
      <c r="F26" s="69" t="s">
        <v>182</v>
      </c>
    </row>
    <row r="27" spans="1:6">
      <c r="A27">
        <f t="shared" si="0"/>
        <v>26</v>
      </c>
      <c r="B27" s="68" t="s">
        <v>382</v>
      </c>
      <c r="C27" t="str">
        <f>IF(Doc!$K$1&lt;&gt;"",IF(Doc!$K$1="N",D27,IF(Doc!$K$1="F",E27,F27)))</f>
        <v>Psylos</v>
      </c>
      <c r="D27" s="69" t="s">
        <v>383</v>
      </c>
      <c r="E27" s="69" t="s">
        <v>383</v>
      </c>
      <c r="F27" s="69" t="s">
        <v>383</v>
      </c>
    </row>
    <row r="28" spans="1:6">
      <c r="A28">
        <f t="shared" si="0"/>
        <v>27</v>
      </c>
      <c r="B28" s="68" t="s">
        <v>184</v>
      </c>
      <c r="C28" t="str">
        <f>IF(Doc!$K$1&lt;&gt;"",IF(Doc!$K$1="N",D28,IF(Doc!$K$1="F",E28,F28)))</f>
        <v>Rugby</v>
      </c>
      <c r="D28" s="69" t="s">
        <v>185</v>
      </c>
      <c r="E28" s="69" t="s">
        <v>185</v>
      </c>
      <c r="F28" s="69" t="s">
        <v>185</v>
      </c>
    </row>
    <row r="29" spans="1:6">
      <c r="A29">
        <f t="shared" si="0"/>
        <v>28</v>
      </c>
      <c r="B29" s="68" t="s">
        <v>379</v>
      </c>
      <c r="C29" t="str">
        <f>IF(Doc!$K$1&lt;&gt;"",IF(Doc!$K$1="N",D29,IF(Doc!$K$1="F",E29,F29)))</f>
        <v>Governing Board</v>
      </c>
      <c r="D29" s="69" t="s">
        <v>381</v>
      </c>
      <c r="E29" s="69" t="s">
        <v>374</v>
      </c>
      <c r="F29" s="69" t="s">
        <v>374</v>
      </c>
    </row>
    <row r="30" spans="1:6">
      <c r="A30">
        <f t="shared" si="0"/>
        <v>29</v>
      </c>
      <c r="B30" s="68" t="s">
        <v>186</v>
      </c>
      <c r="C30" t="str">
        <f>IF(Doc!$K$1&lt;&gt;"",IF(Doc!$K$1="N",D30,IF(Doc!$K$1="F",E30,F30)))</f>
        <v>Régate</v>
      </c>
      <c r="D30" s="69" t="s">
        <v>187</v>
      </c>
      <c r="E30" s="69" t="s">
        <v>188</v>
      </c>
      <c r="F30" s="69" t="s">
        <v>189</v>
      </c>
    </row>
    <row r="31" spans="1:6">
      <c r="A31">
        <f t="shared" si="0"/>
        <v>30</v>
      </c>
      <c r="B31" s="68" t="s">
        <v>365</v>
      </c>
      <c r="C31" t="str">
        <f>IF(Doc!$K$1&lt;&gt;"",IF(Doc!$K$1="N",D31,IF(Doc!$K$1="F",E31,F31)))</f>
        <v>Snowboard</v>
      </c>
      <c r="D31" s="69" t="s">
        <v>371</v>
      </c>
      <c r="E31" s="69" t="s">
        <v>371</v>
      </c>
      <c r="F31" s="69" t="s">
        <v>371</v>
      </c>
    </row>
    <row r="32" spans="1:6">
      <c r="A32">
        <f t="shared" si="0"/>
        <v>31</v>
      </c>
      <c r="B32" s="68" t="s">
        <v>190</v>
      </c>
      <c r="C32" t="str">
        <f>IF(Doc!$K$1&lt;&gt;"",IF(Doc!$K$1="N",D32,IF(Doc!$K$1="F",E32,F32)))</f>
        <v>Escrime</v>
      </c>
      <c r="D32" s="69" t="s">
        <v>191</v>
      </c>
      <c r="E32" s="69" t="s">
        <v>192</v>
      </c>
      <c r="F32" s="69" t="s">
        <v>193</v>
      </c>
    </row>
    <row r="33" spans="1:6">
      <c r="A33">
        <f t="shared" si="0"/>
        <v>32</v>
      </c>
      <c r="B33" s="68" t="s">
        <v>194</v>
      </c>
      <c r="C33" t="str">
        <f>IF(Doc!$K$1&lt;&gt;"",IF(Doc!$K$1="N",D33,IF(Doc!$K$1="F",E33,F33)))</f>
        <v>Tire</v>
      </c>
      <c r="D33" s="69" t="s">
        <v>195</v>
      </c>
      <c r="E33" s="69" t="s">
        <v>196</v>
      </c>
      <c r="F33" s="69" t="s">
        <v>197</v>
      </c>
    </row>
    <row r="34" spans="1:6">
      <c r="A34">
        <f t="shared" si="0"/>
        <v>33</v>
      </c>
      <c r="B34" s="68" t="s">
        <v>198</v>
      </c>
      <c r="C34" t="str">
        <f>IF(Doc!$K$1&lt;&gt;"",IF(Doc!$K$1="N",D34,IF(Doc!$K$1="F",E34,F34)))</f>
        <v>Ski</v>
      </c>
      <c r="D34" s="69" t="s">
        <v>199</v>
      </c>
      <c r="E34" s="69" t="s">
        <v>200</v>
      </c>
      <c r="F34" s="69" t="s">
        <v>200</v>
      </c>
    </row>
    <row r="35" spans="1:6">
      <c r="A35">
        <f t="shared" si="0"/>
        <v>34</v>
      </c>
      <c r="B35" s="68" t="s">
        <v>201</v>
      </c>
      <c r="C35" t="str">
        <f>IF(Doc!$K$1&lt;&gt;"",IF(Doc!$K$1="N",D35,IF(Doc!$K$1="F",E35,F35)))</f>
        <v>Natation</v>
      </c>
      <c r="D35" s="69" t="s">
        <v>202</v>
      </c>
      <c r="E35" s="69" t="s">
        <v>230</v>
      </c>
      <c r="F35" s="69" t="s">
        <v>203</v>
      </c>
    </row>
    <row r="36" spans="1:6">
      <c r="A36">
        <f t="shared" si="0"/>
        <v>35</v>
      </c>
      <c r="B36" s="68" t="s">
        <v>204</v>
      </c>
      <c r="C36" t="str">
        <f>IF(Doc!$K$1&lt;&gt;"",IF(Doc!$K$1="N",D36,IF(Doc!$K$1="F",E36,F36)))</f>
        <v>Tennis de table</v>
      </c>
      <c r="D36" s="69" t="s">
        <v>205</v>
      </c>
      <c r="E36" s="69" t="s">
        <v>206</v>
      </c>
      <c r="F36" s="69" t="s">
        <v>207</v>
      </c>
    </row>
    <row r="37" spans="1:6">
      <c r="A37">
        <f t="shared" si="0"/>
        <v>36</v>
      </c>
      <c r="B37" s="68" t="s">
        <v>208</v>
      </c>
      <c r="C37" t="str">
        <f>IF(Doc!$K$1&lt;&gt;"",IF(Doc!$K$1="N",D37,IF(Doc!$K$1="F",E37,F37)))</f>
        <v>Tennis</v>
      </c>
      <c r="D37" s="69" t="s">
        <v>209</v>
      </c>
      <c r="E37" s="69" t="s">
        <v>209</v>
      </c>
      <c r="F37" s="69" t="s">
        <v>209</v>
      </c>
    </row>
    <row r="38" spans="1:6">
      <c r="A38">
        <f t="shared" si="0"/>
        <v>37</v>
      </c>
      <c r="B38" s="68" t="s">
        <v>210</v>
      </c>
      <c r="C38" t="str">
        <f>IF(Doc!$K$1&lt;&gt;"",IF(Doc!$K$1="N",D38,IF(Doc!$K$1="F",E38,F38)))</f>
        <v>Top Day</v>
      </c>
      <c r="D38" s="69" t="s">
        <v>231</v>
      </c>
      <c r="E38" s="69" t="s">
        <v>231</v>
      </c>
      <c r="F38" s="69" t="s">
        <v>231</v>
      </c>
    </row>
    <row r="39" spans="1:6">
      <c r="A39">
        <f t="shared" si="0"/>
        <v>38</v>
      </c>
      <c r="B39" s="68" t="s">
        <v>211</v>
      </c>
      <c r="C39" t="str">
        <f>IF(Doc!$K$1&lt;&gt;"",IF(Doc!$K$1="N",D39,IF(Doc!$K$1="F",E39,F39)))</f>
        <v>Torball</v>
      </c>
      <c r="D39" s="69" t="s">
        <v>212</v>
      </c>
      <c r="E39" s="69" t="s">
        <v>213</v>
      </c>
      <c r="F39" s="69" t="s">
        <v>213</v>
      </c>
    </row>
    <row r="40" spans="1:6">
      <c r="A40">
        <f t="shared" si="0"/>
        <v>39</v>
      </c>
      <c r="B40" s="68" t="s">
        <v>214</v>
      </c>
      <c r="C40" t="str">
        <f>IF(Doc!$K$1&lt;&gt;"",IF(Doc!$K$1="N",D40,IF(Doc!$K$1="F",E40,F40)))</f>
        <v>Stage de haut niveau</v>
      </c>
      <c r="D40" s="69" t="s">
        <v>215</v>
      </c>
      <c r="E40" s="69" t="s">
        <v>232</v>
      </c>
      <c r="F40" s="69" t="s">
        <v>233</v>
      </c>
    </row>
    <row r="41" spans="1:6">
      <c r="A41">
        <f t="shared" si="0"/>
        <v>40</v>
      </c>
      <c r="B41" s="68" t="s">
        <v>366</v>
      </c>
      <c r="C41" t="str">
        <f>IF(Doc!$K$1&lt;&gt;"",IF(Doc!$K$1="N",D41,IF(Doc!$K$1="F",E41,F41)))</f>
        <v>Triathlon</v>
      </c>
      <c r="D41" s="69" t="s">
        <v>370</v>
      </c>
      <c r="E41" s="69" t="s">
        <v>370</v>
      </c>
      <c r="F41" s="69" t="s">
        <v>370</v>
      </c>
    </row>
    <row r="42" spans="1:6">
      <c r="A42">
        <f t="shared" si="0"/>
        <v>41</v>
      </c>
      <c r="B42" s="68" t="s">
        <v>216</v>
      </c>
      <c r="C42" t="str">
        <f>IF(Doc!$K$1&lt;&gt;"",IF(Doc!$K$1="N",D42,IF(Doc!$K$1="F",E42,F42)))</f>
        <v>Intellectule</v>
      </c>
      <c r="D42" s="69" t="s">
        <v>217</v>
      </c>
      <c r="E42" s="69" t="s">
        <v>234</v>
      </c>
      <c r="F42" s="69" t="s">
        <v>235</v>
      </c>
    </row>
    <row r="43" spans="1:6">
      <c r="A43">
        <f t="shared" si="0"/>
        <v>42</v>
      </c>
      <c r="B43" s="68" t="s">
        <v>218</v>
      </c>
      <c r="C43" t="str">
        <f>IF(Doc!$K$1&lt;&gt;"",IF(Doc!$K$1="N",D43,IF(Doc!$K$1="F",E43,F43)))</f>
        <v>Visuel</v>
      </c>
      <c r="D43" s="69" t="s">
        <v>219</v>
      </c>
      <c r="E43" s="69" t="s">
        <v>220</v>
      </c>
      <c r="F43" s="69" t="s">
        <v>221</v>
      </c>
    </row>
    <row r="44" spans="1:6">
      <c r="A44">
        <f t="shared" si="0"/>
        <v>43</v>
      </c>
      <c r="B44" s="70" t="s">
        <v>222</v>
      </c>
      <c r="C44" t="str">
        <f>IF(Doc!$K$1&lt;&gt;"",IF(Doc!$K$1="N",D44,IF(Doc!$K$1="F",E44,F44)))</f>
        <v>Volley-ball</v>
      </c>
      <c r="D44" s="71" t="s">
        <v>223</v>
      </c>
      <c r="E44" s="71" t="s">
        <v>224</v>
      </c>
      <c r="F44" s="71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3225-E94D-4176-BA0C-DA89A51AF541}">
  <sheetPr codeName="Sheet4"/>
  <dimension ref="A1:D56"/>
  <sheetViews>
    <sheetView topLeftCell="A21" zoomScale="80" zoomScaleNormal="80" workbookViewId="0">
      <selection activeCell="H24" sqref="H24"/>
    </sheetView>
  </sheetViews>
  <sheetFormatPr baseColWidth="10" defaultColWidth="8.75" defaultRowHeight="14"/>
  <cols>
    <col min="1" max="2" width="55.25" bestFit="1" customWidth="1"/>
    <col min="3" max="3" width="49.58203125" bestFit="1" customWidth="1"/>
    <col min="4" max="4" width="55.75" customWidth="1"/>
  </cols>
  <sheetData>
    <row r="1" spans="1:4">
      <c r="A1" s="59" t="s">
        <v>257</v>
      </c>
      <c r="B1" s="95" t="s">
        <v>253</v>
      </c>
      <c r="C1" s="59" t="s">
        <v>15</v>
      </c>
      <c r="D1" s="59" t="s">
        <v>14</v>
      </c>
    </row>
    <row r="2" spans="1:4">
      <c r="B2" s="67"/>
      <c r="C2" s="67"/>
      <c r="D2" s="67"/>
    </row>
    <row r="3" spans="1:4">
      <c r="A3" t="str">
        <f>IF(Doc!$K$1&lt;&gt;"",IF(Doc!$K$1="N",B3,IF(Doc!$K$1="F",C3,D3)))</f>
        <v>NOTE  DE  FRAIS</v>
      </c>
      <c r="B3" s="69" t="s">
        <v>258</v>
      </c>
      <c r="C3" s="69" t="s">
        <v>395</v>
      </c>
      <c r="D3" s="69" t="s">
        <v>259</v>
      </c>
    </row>
    <row r="4" spans="1:4">
      <c r="A4" t="str">
        <f>IF(Doc!$K$1&lt;&gt;"",IF(Doc!$K$1="N",B4,IF(Doc!$K$1="F",C4,D4)))</f>
        <v>Nom et prénom</v>
      </c>
      <c r="B4" s="69" t="s">
        <v>262</v>
      </c>
      <c r="C4" s="69" t="s">
        <v>263</v>
      </c>
      <c r="D4" s="69" t="s">
        <v>264</v>
      </c>
    </row>
    <row r="5" spans="1:4">
      <c r="A5" t="str">
        <f>IF(Doc!$K$1&lt;&gt;"",IF(Doc!$K$1="N",B5,IF(Doc!$K$1="F",C5,D5)))</f>
        <v>Sport</v>
      </c>
      <c r="B5" s="69" t="s">
        <v>227</v>
      </c>
      <c r="C5" s="96" t="s">
        <v>236</v>
      </c>
      <c r="D5" s="69" t="s">
        <v>236</v>
      </c>
    </row>
    <row r="6" spans="1:4">
      <c r="A6" t="str">
        <f>IF(Doc!$K$1&lt;&gt;"",IF(Doc!$K$1="N",B6,IF(Doc!$K$1="F",C6,D6)))</f>
        <v>N° RI</v>
      </c>
      <c r="B6" s="96" t="s">
        <v>267</v>
      </c>
      <c r="C6" s="69" t="s">
        <v>266</v>
      </c>
      <c r="D6" s="69" t="s">
        <v>265</v>
      </c>
    </row>
    <row r="7" spans="1:4">
      <c r="A7" t="str">
        <f>IF(Doc!$K$1&lt;&gt;"",IF(Doc!$K$1="N",B7,IF(Doc!$K$1="F",C7,D7)))</f>
        <v>Lique</v>
      </c>
      <c r="B7" s="69" t="s">
        <v>270</v>
      </c>
      <c r="C7" s="69" t="s">
        <v>269</v>
      </c>
      <c r="D7" s="69" t="s">
        <v>268</v>
      </c>
    </row>
    <row r="8" spans="1:4">
      <c r="A8" t="str">
        <f>IF(Doc!$K$1&lt;&gt;"",IF(Doc!$K$1="N",B8,IF(Doc!$K$1="F",C8,D8)))</f>
        <v>Votre nom SVP</v>
      </c>
      <c r="B8" s="69" t="s">
        <v>273</v>
      </c>
      <c r="C8" s="69" t="s">
        <v>272</v>
      </c>
      <c r="D8" s="69" t="s">
        <v>271</v>
      </c>
    </row>
    <row r="9" spans="1:4">
      <c r="A9" t="str">
        <f>IF(Doc!$K$1&lt;&gt;"",IF(Doc!$K$1="N",B9,IF(Doc!$K$1="F",C9,D9)))</f>
        <v>Votre adresse SVP</v>
      </c>
      <c r="B9" s="69" t="s">
        <v>276</v>
      </c>
      <c r="C9" s="69" t="s">
        <v>275</v>
      </c>
      <c r="D9" s="69" t="s">
        <v>274</v>
      </c>
    </row>
    <row r="10" spans="1:4">
      <c r="A10" t="str">
        <f>IF(Doc!$K$1&lt;&gt;"",IF(Doc!$K$1="N",B10,IF(Doc!$K$1="F",C10,D10)))</f>
        <v>Votre sport SVP</v>
      </c>
      <c r="B10" s="69" t="s">
        <v>279</v>
      </c>
      <c r="C10" s="69" t="s">
        <v>278</v>
      </c>
      <c r="D10" s="69" t="s">
        <v>277</v>
      </c>
    </row>
    <row r="11" spans="1:4">
      <c r="A11" t="str">
        <f>IF(Doc!$K$1&lt;&gt;"",IF(Doc!$K$1="N",B11,IF(Doc!$K$1="F",C11,D11)))</f>
        <v>Numero RI SVP</v>
      </c>
      <c r="B11" s="96" t="s">
        <v>357</v>
      </c>
      <c r="C11" s="69" t="s">
        <v>358</v>
      </c>
      <c r="D11" s="69" t="s">
        <v>359</v>
      </c>
    </row>
    <row r="12" spans="1:4">
      <c r="A12" t="str">
        <f>IF(Doc!$K$1&lt;&gt;"",IF(Doc!$K$1="N",B12,IF(Doc!$K$1="F",C12,D12)))</f>
        <v>Code postale + Commune SVP</v>
      </c>
      <c r="B12" s="69" t="s">
        <v>282</v>
      </c>
      <c r="C12" s="69" t="s">
        <v>281</v>
      </c>
      <c r="D12" s="69" t="s">
        <v>280</v>
      </c>
    </row>
    <row r="13" spans="1:4">
      <c r="A13" t="str">
        <f>IF(Doc!$K$1&lt;&gt;"",IF(Doc!$K$1="N",B13,IF(Doc!$K$1="F",C13,D13)))</f>
        <v>Motifs des dépenses :</v>
      </c>
      <c r="B13" s="69" t="s">
        <v>283</v>
      </c>
      <c r="C13" s="69" t="s">
        <v>284</v>
      </c>
      <c r="D13" s="69" t="s">
        <v>285</v>
      </c>
    </row>
    <row r="14" spans="1:4">
      <c r="A14" t="str">
        <f>IF(Doc!$K$1&lt;&gt;"",IF(Doc!$K$1="N",B14,IF(Doc!$K$1="F",C14,D14)))</f>
        <v>Remarques</v>
      </c>
      <c r="B14" s="96" t="s">
        <v>36</v>
      </c>
      <c r="C14" s="69" t="s">
        <v>412</v>
      </c>
      <c r="D14" s="69" t="s">
        <v>38</v>
      </c>
    </row>
    <row r="15" spans="1:4">
      <c r="A15" t="str">
        <f>IF(Doc!$K$1&lt;&gt;"",IF(Doc!$K$1="N",B15,IF(Doc!$K$1="F",C15,D15)))</f>
        <v>Date</v>
      </c>
      <c r="B15" s="96" t="s">
        <v>48</v>
      </c>
      <c r="C15" s="69" t="s">
        <v>49</v>
      </c>
      <c r="D15" s="69" t="s">
        <v>49</v>
      </c>
    </row>
    <row r="16" spans="1:4">
      <c r="A16" t="str">
        <f>IF(Doc!$K$1&lt;&gt;"",IF(Doc!$K$1="N",B16,IF(Doc!$K$1="F",C16,D16)))</f>
        <v>JJ/MM/AA</v>
      </c>
      <c r="B16" s="69" t="s">
        <v>288</v>
      </c>
      <c r="C16" s="69" t="s">
        <v>287</v>
      </c>
      <c r="D16" s="69" t="s">
        <v>286</v>
      </c>
    </row>
    <row r="17" spans="1:4">
      <c r="A17" t="str">
        <f>IF(Doc!$K$1&lt;&gt;"",IF(Doc!$K$1="N",B17,IF(Doc!$K$1="F",C17,D17)))</f>
        <v>Motif</v>
      </c>
      <c r="B17" s="69" t="s">
        <v>290</v>
      </c>
      <c r="C17" s="69" t="s">
        <v>394</v>
      </c>
      <c r="D17" s="69" t="s">
        <v>289</v>
      </c>
    </row>
    <row r="18" spans="1:4">
      <c r="A18">
        <f>IF(Doc!$K$1&lt;&gt;"",IF(Doc!$K$1="N",B18,IF(Doc!$K$1="F",C18,D18)))</f>
        <v>0</v>
      </c>
      <c r="B18" s="69"/>
      <c r="C18" s="69"/>
      <c r="D18" s="69" t="s">
        <v>294</v>
      </c>
    </row>
    <row r="19" spans="1:4">
      <c r="A19" t="str">
        <f>IF(Doc!$K$1&lt;&gt;"",IF(Doc!$K$1="N",B19,IF(Doc!$K$1="F",C19,D19)))</f>
        <v>N° justif.</v>
      </c>
      <c r="B19" s="69" t="s">
        <v>399</v>
      </c>
      <c r="C19" s="69" t="s">
        <v>292</v>
      </c>
      <c r="D19" s="69" t="s">
        <v>291</v>
      </c>
    </row>
    <row r="20" spans="1:4" ht="13.15" customHeight="1">
      <c r="A20">
        <f>IF(Doc!$K$1&lt;&gt;"",IF(Doc!$K$1="N",B20,IF(Doc!$K$1="F",C20,D20)))</f>
        <v>0</v>
      </c>
      <c r="B20" s="69"/>
      <c r="C20" s="69"/>
      <c r="D20" s="69" t="s">
        <v>293</v>
      </c>
    </row>
    <row r="21" spans="1:4">
      <c r="A21" t="str">
        <f>IF(Doc!$K$1&lt;&gt;"",IF(Doc!$K$1="N",B21,IF(Doc!$K$1="F",C21,D21)))</f>
        <v>Déplacement</v>
      </c>
      <c r="B21" s="96" t="s">
        <v>301</v>
      </c>
      <c r="C21" s="98" t="s">
        <v>302</v>
      </c>
      <c r="D21" s="69" t="s">
        <v>303</v>
      </c>
    </row>
    <row r="22" spans="1:4">
      <c r="A22" t="str">
        <f>IF(Doc!$K$1&lt;&gt;"",IF(Doc!$K$1="N",B22,IF(Doc!$K$1="F",C22,D22)))</f>
        <v xml:space="preserve">De </v>
      </c>
      <c r="B22" s="69" t="s">
        <v>295</v>
      </c>
      <c r="C22" s="69" t="s">
        <v>299</v>
      </c>
      <c r="D22" s="69" t="s">
        <v>297</v>
      </c>
    </row>
    <row r="23" spans="1:4">
      <c r="A23" t="str">
        <f>IF(Doc!$K$1&lt;&gt;"",IF(Doc!$K$1="N",B23,IF(Doc!$K$1="F",C23,D23)))</f>
        <v>Vers</v>
      </c>
      <c r="B23" s="69" t="s">
        <v>296</v>
      </c>
      <c r="C23" s="69" t="s">
        <v>300</v>
      </c>
      <c r="D23" s="69" t="s">
        <v>298</v>
      </c>
    </row>
    <row r="24" spans="1:4">
      <c r="A24" t="str">
        <f>IF(Doc!$K$1&lt;&gt;"",IF(Doc!$K$1="N",B24,IF(Doc!$K$1="F",C24,D24)))</f>
        <v>Km</v>
      </c>
      <c r="B24" s="96" t="s">
        <v>400</v>
      </c>
      <c r="C24" s="69" t="s">
        <v>400</v>
      </c>
      <c r="D24" s="69" t="s">
        <v>400</v>
      </c>
    </row>
    <row r="25" spans="1:4">
      <c r="A25" t="str">
        <f>IF(Doc!$K$1&lt;&gt;"",IF(Doc!$K$1="N",B25,IF(Doc!$K$1="F",C25,D25)))</f>
        <v>Distance</v>
      </c>
      <c r="B25" s="96" t="s">
        <v>305</v>
      </c>
      <c r="C25" s="69" t="s">
        <v>304</v>
      </c>
      <c r="D25" s="69" t="s">
        <v>304</v>
      </c>
    </row>
    <row r="26" spans="1:4">
      <c r="A26" t="str">
        <f>IF(Doc!$K$1&lt;&gt;"",IF(Doc!$K$1="N",B26,IF(Doc!$K$1="F",C26,D26)))</f>
        <v>Tarif</v>
      </c>
      <c r="B26" s="69" t="s">
        <v>392</v>
      </c>
      <c r="C26" s="69" t="s">
        <v>386</v>
      </c>
      <c r="D26" s="69" t="s">
        <v>401</v>
      </c>
    </row>
    <row r="27" spans="1:4">
      <c r="A27" t="str">
        <f>IF(Doc!$K$1&lt;&gt;"",IF(Doc!$K$1="N",B27,IF(Doc!$K$1="F",C27,D27)))</f>
        <v>Extérieur</v>
      </c>
      <c r="B27" s="96" t="s">
        <v>92</v>
      </c>
      <c r="C27" s="69" t="s">
        <v>307</v>
      </c>
      <c r="D27" s="69" t="s">
        <v>306</v>
      </c>
    </row>
    <row r="28" spans="1:4">
      <c r="A28" t="str">
        <f>IF(Doc!$K$1&lt;&gt;"",IF(Doc!$K$1="N",B28,IF(Doc!$K$1="F",C28,D28)))</f>
        <v>Met X</v>
      </c>
      <c r="B28" s="69" t="s">
        <v>310</v>
      </c>
      <c r="C28" s="69" t="s">
        <v>309</v>
      </c>
      <c r="D28" s="69" t="s">
        <v>308</v>
      </c>
    </row>
    <row r="29" spans="1:4">
      <c r="A29" t="str">
        <f>IF(Doc!$K$1&lt;&gt;"",IF(Doc!$K$1="N",B29,IF(Doc!$K$1="F",C29,D29)))</f>
        <v>dépense</v>
      </c>
      <c r="B29" s="69" t="s">
        <v>313</v>
      </c>
      <c r="C29" s="69" t="s">
        <v>312</v>
      </c>
      <c r="D29" s="69" t="s">
        <v>311</v>
      </c>
    </row>
    <row r="30" spans="1:4">
      <c r="A30" t="str">
        <f>IF(Doc!$K$1&lt;&gt;"",IF(Doc!$K$1="N",B30,IF(Doc!$K$1="F",C30,D30)))</f>
        <v>Matériel</v>
      </c>
      <c r="B30" s="69" t="s">
        <v>316</v>
      </c>
      <c r="C30" s="69" t="s">
        <v>315</v>
      </c>
      <c r="D30" s="69" t="s">
        <v>314</v>
      </c>
    </row>
    <row r="31" spans="1:4">
      <c r="A31" t="str">
        <f>IF(Doc!$K$1&lt;&gt;"",IF(Doc!$K$1="N",B31,IF(Doc!$K$1="F",C31,D31)))</f>
        <v>Séjour</v>
      </c>
      <c r="B31" s="69" t="s">
        <v>402</v>
      </c>
      <c r="C31" s="69" t="s">
        <v>403</v>
      </c>
      <c r="D31" s="69" t="s">
        <v>407</v>
      </c>
    </row>
    <row r="32" spans="1:4">
      <c r="A32" t="str">
        <f>IF(Doc!$K$1&lt;&gt;"",IF(Doc!$K$1="N",B32,IF(Doc!$K$1="F",C32,D32)))</f>
        <v>Hotel</v>
      </c>
      <c r="B32" s="69" t="s">
        <v>317</v>
      </c>
      <c r="C32" s="69" t="s">
        <v>317</v>
      </c>
      <c r="D32" s="69" t="s">
        <v>317</v>
      </c>
    </row>
    <row r="33" spans="1:4">
      <c r="A33" t="str">
        <f>IF(Doc!$K$1&lt;&gt;"",IF(Doc!$K$1="N",B33,IF(Doc!$K$1="F",C33,D33)))</f>
        <v>Restaurant</v>
      </c>
      <c r="B33" s="69" t="s">
        <v>318</v>
      </c>
      <c r="C33" s="69" t="s">
        <v>318</v>
      </c>
      <c r="D33" s="69" t="s">
        <v>318</v>
      </c>
    </row>
    <row r="34" spans="1:4">
      <c r="A34" t="str">
        <f>IF(Doc!$K$1&lt;&gt;"",IF(Doc!$K$1="N",B34,IF(Doc!$K$1="F",C34,D34)))</f>
        <v>Dépenses</v>
      </c>
      <c r="B34" s="69" t="s">
        <v>320</v>
      </c>
      <c r="C34" s="69" t="s">
        <v>319</v>
      </c>
      <c r="D34" s="69" t="s">
        <v>303</v>
      </c>
    </row>
    <row r="35" spans="1:4">
      <c r="A35" t="str">
        <f>IF(Doc!$K$1&lt;&gt;"",IF(Doc!$K$1="N",B35,IF(Doc!$K$1="F",C35,D35)))</f>
        <v>déplacement</v>
      </c>
      <c r="B35" s="98" t="s">
        <v>327</v>
      </c>
      <c r="C35" s="69" t="s">
        <v>322</v>
      </c>
      <c r="D35" s="69" t="s">
        <v>321</v>
      </c>
    </row>
    <row r="36" spans="1:4">
      <c r="A36" t="str">
        <f>IF(Doc!$K$1&lt;&gt;"",IF(Doc!$K$1="N",B36,IF(Doc!$K$1="F",C36,D36)))</f>
        <v>Autres</v>
      </c>
      <c r="B36" s="69" t="s">
        <v>326</v>
      </c>
      <c r="C36" s="69" t="s">
        <v>324</v>
      </c>
      <c r="D36" s="69" t="s">
        <v>323</v>
      </c>
    </row>
    <row r="37" spans="1:4">
      <c r="A37" t="str">
        <f>IF(Doc!$K$1&lt;&gt;"",IF(Doc!$K$1="N",B37,IF(Doc!$K$1="F",C37,D37)))</f>
        <v>frais</v>
      </c>
      <c r="B37" s="69" t="s">
        <v>327</v>
      </c>
      <c r="C37" s="69" t="s">
        <v>325</v>
      </c>
      <c r="D37" s="69" t="s">
        <v>321</v>
      </c>
    </row>
    <row r="38" spans="1:4">
      <c r="A38" t="str">
        <f>IF(Doc!$K$1&lt;&gt;"",IF(Doc!$K$1="N",B38,IF(Doc!$K$1="F",C38,D38)))</f>
        <v>Total</v>
      </c>
      <c r="B38" s="69" t="s">
        <v>393</v>
      </c>
      <c r="C38" s="69" t="s">
        <v>387</v>
      </c>
      <c r="D38" s="69" t="s">
        <v>387</v>
      </c>
    </row>
    <row r="39" spans="1:4">
      <c r="A39" t="str">
        <f>IF(Doc!$K$1&lt;&gt;"",IF(Doc!$K$1="N",B39,IF(Doc!$K$1="F",C39,D39)))</f>
        <v>Frais à déclarer  60 jours au plus tard après l' activité</v>
      </c>
      <c r="B39" s="69" t="s">
        <v>329</v>
      </c>
      <c r="C39" s="96" t="s">
        <v>364</v>
      </c>
      <c r="D39" s="98" t="s">
        <v>328</v>
      </c>
    </row>
    <row r="40" spans="1:4">
      <c r="A40" t="str">
        <f>IF(Doc!$K$1&lt;&gt;"",IF(Doc!$K$1="N",B40,IF(Doc!$K$1="F",C40,D40)))</f>
        <v>Frais à déclarer  1 mois au plus tard après l' activité</v>
      </c>
      <c r="B40" s="96" t="s">
        <v>355</v>
      </c>
      <c r="C40" s="96" t="s">
        <v>363</v>
      </c>
      <c r="D40" s="96" t="s">
        <v>356</v>
      </c>
    </row>
    <row r="41" spans="1:4">
      <c r="A41" t="str">
        <f>IF(Doc!$K$1&lt;&gt;"",IF(Doc!$K$1="N",B41,IF(Doc!$K$1="F",C41,D41)))</f>
        <v>Frais après 15 novembre à déclarer avant le 15 décembre</v>
      </c>
      <c r="B41" s="96" t="s">
        <v>360</v>
      </c>
      <c r="C41" s="96" t="s">
        <v>361</v>
      </c>
      <c r="D41" s="96" t="s">
        <v>362</v>
      </c>
    </row>
    <row r="42" spans="1:4">
      <c r="A42" t="str">
        <f>IF(Doc!$K$1&lt;&gt;"",IF(Doc!$K$1="N",B42,IF(Doc!$K$1="F",C42,D42)))</f>
        <v>Numéro de compte bénéficiaire</v>
      </c>
      <c r="B42" s="69" t="s">
        <v>330</v>
      </c>
      <c r="C42" s="69" t="s">
        <v>40</v>
      </c>
      <c r="D42" s="69" t="s">
        <v>41</v>
      </c>
    </row>
    <row r="43" spans="1:4">
      <c r="A43" t="str">
        <f>IF(Doc!$K$1&lt;&gt;"",IF(Doc!$K$1="N",B43,IF(Doc!$K$1="F",C43,D43)))</f>
        <v>Couts forfaitaires? choisir O/N</v>
      </c>
      <c r="B43" s="69" t="s">
        <v>42</v>
      </c>
      <c r="C43" s="69" t="s">
        <v>43</v>
      </c>
      <c r="D43" s="69" t="s">
        <v>44</v>
      </c>
    </row>
    <row r="44" spans="1:4" ht="104.25" customHeight="1">
      <c r="A44" s="102" t="str">
        <f>IF(Doc!$K$1&lt;&gt;"",IF(Doc!$K$1="N",B44,IF(Doc!$K$1="F",C44,D44)))</f>
        <v>'Le/la soussigné(e) déclare sur l’honneur qu’il/elle ne percevra pas d’autres indemnités forfaitaires de volontariat de la Ligue Handisport Francophone asbl et/ou de toute autre organisation par année calendrier, pouvant engendrer un dépassement du montant total maximum autorisé par jour/an.</v>
      </c>
      <c r="B44" s="92" t="str">
        <f>"Ondergetekende verklaart op eer dat hij/zij per kalenderjaar nooit meer forfaitaire onkostenvergoedingen voor vrijwilligerswerk bij "&amp;Doc!$B$1&amp;" en/of bij één of meer andere organisaties zal ontvangen, die in totaal het wettelijk toegelaten maximum per dag / per jaar zullen overschrijden."</f>
        <v>Ondergetekende verklaart op eer dat hij/zij per kalenderjaar nooit meer forfaitaire onkostenvergoedingen voor vrijwilligerswerk bij Ligue Handisport Francophone asbl en/of bij één of meer andere organisaties zal ontvangen, die in totaal het wettelijk toegelaten maximum per dag / per jaar zullen overschrijden.</v>
      </c>
      <c r="C44" s="93" t="str">
        <f>"'Le/la soussigné(e) déclare sur l’honneur qu’il/elle ne percevra pas d’autres indemnités forfaitaires de volontariat de la "&amp;Doc!$B$1&amp;" et/ou de toute autre organisation par année calendrier, pouvant engendrer un dépassement du montant total maximum autorisé par jour/an."</f>
        <v>'Le/la soussigné(e) déclare sur l’honneur qu’il/elle ne percevra pas d’autres indemnités forfaitaires de volontariat de la Ligue Handisport Francophone asbl et/ou de toute autre organisation par année calendrier, pouvant engendrer un dépassement du montant total maximum autorisé par jour/an.</v>
      </c>
      <c r="D44" s="103" t="str">
        <f>"I confirm that I will not exceed the maximum daily of yearly expense amount permitted as a volunteer working for "&amp;Doc!$B$1&amp;" or any other non profit organisation."</f>
        <v>I confirm that I will not exceed the maximum daily of yearly expense amount permitted as a volunteer working for Ligue Handisport Francophone asbl or any other non profit organisation.</v>
      </c>
    </row>
    <row r="45" spans="1:4">
      <c r="A45" t="str">
        <f>IF(Doc!$K$1&lt;&gt;"",IF(Doc!$K$1="N",B45,IF(Doc!$K$1="F",C45,D45)))</f>
        <v>Note de frais à envoyer à</v>
      </c>
      <c r="B45" s="96" t="s">
        <v>332</v>
      </c>
      <c r="C45" s="69" t="s">
        <v>396</v>
      </c>
      <c r="D45" s="69" t="s">
        <v>331</v>
      </c>
    </row>
    <row r="46" spans="1:4">
      <c r="A46" t="str">
        <f>IF(Doc!$K$1&lt;&gt;"",IF(Doc!$K$1="N",B46,IF(Doc!$K$1="F",C46,D46)))</f>
        <v>Signature</v>
      </c>
      <c r="B46" s="96" t="s">
        <v>45</v>
      </c>
      <c r="C46" s="69" t="s">
        <v>46</v>
      </c>
      <c r="D46" s="69" t="s">
        <v>46</v>
      </c>
    </row>
    <row r="47" spans="1:4" ht="42">
      <c r="A47" t="str">
        <f>IF(Doc!$K$1&lt;&gt;"",IF(Doc!$K$1="N",B47,IF(Doc!$K$1="F",C47,D47)))</f>
        <v>Je certifie que toutes les dépenses spécifiées ci-dessus ont été faites pour le compte de la N et qu'elles n'ont pas été reprises dans un autre état de frais.</v>
      </c>
      <c r="B47" s="103" t="str">
        <f>"Ik bevestig dat alle hierboven vermelde uitgaven gedaan werden voor rekening van "&amp;$B$1&amp;" en dat ze niet in een andere staat vermeld werden."</f>
        <v>Ik bevestig dat alle hierboven vermelde uitgaven gedaan werden voor rekening van N en dat ze niet in een andere staat vermeld werden.</v>
      </c>
      <c r="C47" s="132" t="str">
        <f>"Je certifie que toutes les dépenses spécifiées ci-dessus ont été faites pour le compte de la "&amp;$B$1&amp;" et qu'elles n'ont pas été reprises dans un autre état de frais."</f>
        <v>Je certifie que toutes les dépenses spécifiées ci-dessus ont été faites pour le compte de la N et qu'elles n'ont pas été reprises dans un autre état de frais.</v>
      </c>
      <c r="D47" s="132" t="str">
        <f>"I confirm that all expenses above are done for the account of "&amp;$B$1&amp;" and that they are not reported in an other expense note."</f>
        <v>I confirm that all expenses above are done for the account of N and that they are not reported in an other expense note.</v>
      </c>
    </row>
    <row r="48" spans="1:4">
      <c r="A48" t="str">
        <f>IF(Doc!$K$1&lt;&gt;"",IF(Doc!$K$1="N",B48,IF(Doc!$K$1="F",C48,D48)))</f>
        <v>Frais déclaré trop tard</v>
      </c>
      <c r="B48" s="96" t="s">
        <v>335</v>
      </c>
      <c r="C48" s="69" t="s">
        <v>334</v>
      </c>
      <c r="D48" s="69" t="s">
        <v>333</v>
      </c>
    </row>
    <row r="49" spans="1:4">
      <c r="A49" t="str">
        <f>IF(Doc!$K$1&lt;&gt;"",IF(Doc!$K$1="N",B49,IF(Doc!$K$1="F",C49,D49)))</f>
        <v>Items</v>
      </c>
      <c r="B49" s="106" t="s">
        <v>336</v>
      </c>
      <c r="C49" s="105" t="s">
        <v>336</v>
      </c>
      <c r="D49" s="69" t="s">
        <v>336</v>
      </c>
    </row>
    <row r="50" spans="1:4">
      <c r="A50" t="str">
        <f>IF(Doc!$K$1&lt;&gt;"",IF(Doc!$K$1="N",B50,IF(Doc!$K$1="F",C50,D50)))</f>
        <v>Séjour nombre de personnes:</v>
      </c>
      <c r="B50" s="130" t="s">
        <v>404</v>
      </c>
      <c r="C50" s="131" t="s">
        <v>405</v>
      </c>
      <c r="D50" s="96" t="s">
        <v>406</v>
      </c>
    </row>
    <row r="51" spans="1:4">
      <c r="A51" t="str">
        <f>IF(Doc!$K$1&lt;&gt;"",IF(Doc!$K$1="N",B51,IF(Doc!$K$1="F",C51,D51)))</f>
        <v>Prestations</v>
      </c>
      <c r="B51" s="106" t="s">
        <v>391</v>
      </c>
      <c r="C51" t="s">
        <v>384</v>
      </c>
      <c r="D51" s="130" t="s">
        <v>398</v>
      </c>
    </row>
    <row r="52" spans="1:4">
      <c r="A52" t="str">
        <f>IF(Doc!$K$1&lt;&gt;"",IF(Doc!$K$1="N",B52,IF(Doc!$K$1="F",C52,D52)))</f>
        <v xml:space="preserve">Nombre </v>
      </c>
      <c r="B52" s="106" t="s">
        <v>390</v>
      </c>
      <c r="C52" t="s">
        <v>388</v>
      </c>
      <c r="D52" s="106" t="s">
        <v>294</v>
      </c>
    </row>
    <row r="53" spans="1:4">
      <c r="A53" t="str">
        <f>IF(Doc!$K$1&lt;&gt;"",IF(Doc!$K$1="N",B53,IF(Doc!$K$1="F",C53,D53)))</f>
        <v>heures</v>
      </c>
      <c r="B53" s="106" t="s">
        <v>413</v>
      </c>
      <c r="C53" t="s">
        <v>389</v>
      </c>
      <c r="D53" s="106" t="s">
        <v>408</v>
      </c>
    </row>
    <row r="54" spans="1:4">
      <c r="A54" t="str">
        <f>IF(Doc!$K$1&lt;&gt;"",IF(Doc!$K$1="N",B54,IF(Doc!$K$1="F",C54,D54)))</f>
        <v>max 6h/j</v>
      </c>
      <c r="B54" s="106"/>
      <c r="C54" t="s">
        <v>385</v>
      </c>
      <c r="D54" s="106"/>
    </row>
    <row r="55" spans="1:4">
      <c r="A55" t="str">
        <f>IF(Doc!$K$1&lt;&gt;"",IF(Doc!$K$1="N",B55,IF(Doc!$K$1="F",C55,D55)))</f>
        <v>A</v>
      </c>
      <c r="B55" s="106" t="s">
        <v>410</v>
      </c>
      <c r="C55" t="s">
        <v>10</v>
      </c>
      <c r="D55" s="106" t="s">
        <v>411</v>
      </c>
    </row>
    <row r="56" spans="1:4">
      <c r="A56" t="str">
        <f>IF(Doc!$K$1&lt;&gt;"",IF(Doc!$K$1="N",B56,IF(Doc!$K$1="F",C56,D56)))</f>
        <v>Autres</v>
      </c>
      <c r="B56" s="106" t="s">
        <v>409</v>
      </c>
      <c r="C56" s="106" t="s">
        <v>324</v>
      </c>
      <c r="D56" s="106" t="s">
        <v>409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C0B-FA5E-44B5-A8B1-C6B1060858E9}">
  <sheetPr codeName="Sheet6"/>
  <dimension ref="A1:D17"/>
  <sheetViews>
    <sheetView workbookViewId="0">
      <selection activeCell="H24" sqref="H24"/>
    </sheetView>
  </sheetViews>
  <sheetFormatPr baseColWidth="10" defaultColWidth="8.75" defaultRowHeight="14"/>
  <cols>
    <col min="1" max="2" width="30.25" bestFit="1" customWidth="1"/>
    <col min="3" max="3" width="22.25" bestFit="1" customWidth="1"/>
    <col min="4" max="4" width="30.25" bestFit="1" customWidth="1"/>
  </cols>
  <sheetData>
    <row r="1" spans="1:4">
      <c r="A1" s="59" t="s">
        <v>261</v>
      </c>
      <c r="B1" s="59" t="s">
        <v>1</v>
      </c>
      <c r="C1" s="59" t="s">
        <v>260</v>
      </c>
      <c r="D1" s="59" t="s">
        <v>2</v>
      </c>
    </row>
    <row r="2" spans="1:4">
      <c r="B2" s="67"/>
      <c r="C2" s="67"/>
      <c r="D2" s="67"/>
    </row>
    <row r="3" spans="1:4">
      <c r="A3" t="str">
        <f>IF(Doc!$E$5&lt;&gt;"",IF(Doc!$E$5="BPC",B3,IF(Doc!$E$5="PAR",C3,IF(Doc!$E$5="LHF",D3,"?code?"))))</f>
        <v>Ligue Handisport Francophone asbl</v>
      </c>
      <c r="B3" s="69" t="s">
        <v>88</v>
      </c>
      <c r="C3" s="69" t="s">
        <v>377</v>
      </c>
      <c r="D3" s="69" t="s">
        <v>89</v>
      </c>
    </row>
    <row r="4" spans="1:4">
      <c r="B4" s="69"/>
      <c r="C4" s="69"/>
      <c r="D4" s="69"/>
    </row>
    <row r="5" spans="1:4">
      <c r="A5" t="str">
        <f>IF(Doc!$E$5&lt;&gt;"",IF(Doc!$E$5="BPC",B5,IF(Doc!$E$5="PAR",C5,IF(Doc!$E$5="LHF",D5,"?code?"))))</f>
        <v>Grand’Rue 3</v>
      </c>
      <c r="B5" s="108" t="s">
        <v>251</v>
      </c>
      <c r="C5" s="108" t="s">
        <v>250</v>
      </c>
      <c r="D5" s="108" t="s">
        <v>462</v>
      </c>
    </row>
    <row r="6" spans="1:4">
      <c r="A6" t="str">
        <f>IF(Doc!$E$5&lt;&gt;"",IF(Doc!$E$5="BPC",B6,IF(Doc!$E$5="PAR",C6,IF(Doc!$E$5="LHF",D6,"?code?"))))</f>
        <v>6000 Charleroi</v>
      </c>
      <c r="B6" s="108" t="s">
        <v>249</v>
      </c>
      <c r="C6" s="108" t="s">
        <v>248</v>
      </c>
      <c r="D6" s="108" t="s">
        <v>463</v>
      </c>
    </row>
    <row r="7" spans="1:4">
      <c r="A7" t="str">
        <f>IF(Doc!$E$5&lt;&gt;"",IF(Doc!$E$5="BPC",B7,IF(Doc!$E$5="PAR",C7,IF(Doc!$E$5="LHF",D7,"?code?"))))</f>
        <v>RPM Charleroi - 0472 918 748</v>
      </c>
      <c r="B7" s="69" t="s">
        <v>414</v>
      </c>
      <c r="C7" s="69" t="s">
        <v>415</v>
      </c>
      <c r="D7" s="69" t="s">
        <v>416</v>
      </c>
    </row>
    <row r="8" spans="1:4">
      <c r="B8" s="69"/>
      <c r="C8" s="69"/>
      <c r="D8" s="69"/>
    </row>
    <row r="9" spans="1:4">
      <c r="B9" s="108"/>
      <c r="C9" s="108"/>
      <c r="D9" s="108"/>
    </row>
    <row r="10" spans="1:4">
      <c r="B10" s="108"/>
      <c r="C10" s="108"/>
      <c r="D10" s="108"/>
    </row>
    <row r="11" spans="1:4">
      <c r="B11" s="108"/>
      <c r="C11" s="108"/>
      <c r="D11" s="108"/>
    </row>
    <row r="12" spans="1:4">
      <c r="B12" s="108"/>
      <c r="C12" s="108"/>
      <c r="D12" s="108"/>
    </row>
    <row r="13" spans="1:4">
      <c r="B13" s="108"/>
      <c r="C13" s="108"/>
      <c r="D13" s="108"/>
    </row>
    <row r="14" spans="1:4">
      <c r="B14" s="108"/>
      <c r="C14" s="108"/>
      <c r="D14" s="108"/>
    </row>
    <row r="15" spans="1:4">
      <c r="B15" s="108"/>
      <c r="C15" s="108"/>
      <c r="D15" s="108"/>
    </row>
    <row r="16" spans="1:4">
      <c r="B16" s="108"/>
      <c r="C16" s="108"/>
      <c r="D16" s="108"/>
    </row>
    <row r="17" spans="2:4">
      <c r="B17" s="108"/>
      <c r="C17" s="108"/>
      <c r="D17" s="10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1C08390FA9489AA44FB5EBEB703F" ma:contentTypeVersion="19" ma:contentTypeDescription="Crée un document." ma:contentTypeScope="" ma:versionID="61aacc361a99633cdebc6d987698e18f">
  <xsd:schema xmlns:xsd="http://www.w3.org/2001/XMLSchema" xmlns:xs="http://www.w3.org/2001/XMLSchema" xmlns:p="http://schemas.microsoft.com/office/2006/metadata/properties" xmlns:ns2="dac2f5f7-7975-4686-a76a-9b3c68685439" xmlns:ns3="8659b67e-8ff2-4ef6-9779-40dc6a845022" targetNamespace="http://schemas.microsoft.com/office/2006/metadata/properties" ma:root="true" ma:fieldsID="24a66d24ddb9664bf16429b10cb0da7e" ns2:_="" ns3:_="">
    <xsd:import namespace="dac2f5f7-7975-4686-a76a-9b3c68685439"/>
    <xsd:import namespace="8659b67e-8ff2-4ef6-9779-40dc6a845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2f5f7-7975-4686-a76a-9b3c68685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f5cec16-9197-4a69-b784-40e3c78f3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9b67e-8ff2-4ef6-9779-40dc6a845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2354c6-ed41-4bb9-b4fd-6d7e54ec78ec}" ma:internalName="TaxCatchAll" ma:showField="CatchAllData" ma:web="8659b67e-8ff2-4ef6-9779-40dc6a845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9b67e-8ff2-4ef6-9779-40dc6a845022" xsi:nil="true"/>
    <lcf76f155ced4ddcb4097134ff3c332f xmlns="dac2f5f7-7975-4686-a76a-9b3c686854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C8A6C3-3F23-4AC0-9823-9CB083607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2f5f7-7975-4686-a76a-9b3c68685439"/>
    <ds:schemaRef ds:uri="8659b67e-8ff2-4ef6-9779-40dc6a845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A9DB1A-667C-4372-8EFB-384D127595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3649D2-2151-4838-93B6-3683104DE1F6}">
  <ds:schemaRefs>
    <ds:schemaRef ds:uri="http://schemas.microsoft.com/office/2006/metadata/properties"/>
    <ds:schemaRef ds:uri="http://schemas.microsoft.com/office/infopath/2007/PartnerControls"/>
    <ds:schemaRef ds:uri="8659b67e-8ff2-4ef6-9779-40dc6a845022"/>
    <ds:schemaRef ds:uri="dac2f5f7-7975-4686-a76a-9b3c686854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Doc</vt:lpstr>
      <vt:lpstr>Info</vt:lpstr>
      <vt:lpstr>Note volontaires LHF</vt:lpstr>
      <vt:lpstr>Parameter</vt:lpstr>
      <vt:lpstr>Tarieven</vt:lpstr>
      <vt:lpstr>Sport</vt:lpstr>
      <vt:lpstr>Taal</vt:lpstr>
      <vt:lpstr>Liga</vt:lpstr>
      <vt:lpstr>Company</vt:lpstr>
      <vt:lpstr>Kilometertabel</vt:lpstr>
      <vt:lpstr>Sport</vt:lpstr>
      <vt:lpstr>Sport2</vt:lpstr>
      <vt:lpstr>Tarieven</vt:lpstr>
      <vt:lpstr>Tarieven_andere</vt:lpstr>
      <vt:lpstr>Tarieven_fix</vt:lpstr>
      <vt:lpstr>Doc!Zone_d_impression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Jonathan Libert</cp:lastModifiedBy>
  <cp:lastPrinted>2025-12-03T15:25:51Z</cp:lastPrinted>
  <dcterms:created xsi:type="dcterms:W3CDTF">1999-02-22T13:37:10Z</dcterms:created>
  <dcterms:modified xsi:type="dcterms:W3CDTF">2025-12-10T09:12:23Z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0x01010011CB1C08390FA9489AA44FB5EBEB703F</vt:lpwstr>
  </property>
  <property fmtid="{D5CDD505-2E9C-101B-9397-08002B2CF9AE}" pid="3" name="MediaServiceImageTags">
    <vt:lpwstr/>
  </property>
</Properties>
</file>