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0" yWindow="0" windowWidth="15360" windowHeight="5837" firstSheet="19" activeTab="21"/>
  </bookViews>
  <sheets>
    <sheet name="INFOS GENERALES" sheetId="52" r:id="rId1"/>
    <sheet name="Inscriptions" sheetId="30" r:id="rId2"/>
    <sheet name="Qualif GROUPE 1" sheetId="2" r:id="rId3"/>
    <sheet name="Qualif GROUPE 2" sheetId="31" r:id="rId4"/>
    <sheet name="Qualif GROUPE 3" sheetId="32" r:id="rId5"/>
    <sheet name="Qualif GROUPE 4" sheetId="33" r:id="rId6"/>
    <sheet name="Qualif GROUPE 5" sheetId="34" r:id="rId7"/>
    <sheet name="Qualif GROUPE 6" sheetId="35" r:id="rId8"/>
    <sheet name="Qualif GROUPE 7" sheetId="36" r:id="rId9"/>
    <sheet name="Qualif GROUPE 8" sheetId="37" r:id="rId10"/>
    <sheet name="Qualif GROUPE 9" sheetId="38" r:id="rId11"/>
    <sheet name="Classement QUALIF" sheetId="43" r:id="rId12"/>
    <sheet name="TL1 Champion's league 1" sheetId="41" r:id="rId13"/>
    <sheet name="TL2 Champion's league 2" sheetId="42" r:id="rId14"/>
    <sheet name="TL3 Silver league league 1" sheetId="44" r:id="rId15"/>
    <sheet name="TL4 Silver league league 2" sheetId="45" r:id="rId16"/>
    <sheet name="TL5 Bronze league league 1" sheetId="46" r:id="rId17"/>
    <sheet name="TL6 Bronze league league 2" sheetId="47" r:id="rId18"/>
    <sheet name="TL7 Platinium league league 1" sheetId="48" r:id="rId19"/>
    <sheet name="TL8 Platinium league league  2" sheetId="49" r:id="rId20"/>
    <sheet name="TL9 Fun league league  1" sheetId="50" r:id="rId21"/>
    <sheet name="TOP 10" sheetId="53" r:id="rId22"/>
    <sheet name="Options" sheetId="11" r:id="rId23"/>
  </sheets>
  <definedNames>
    <definedName name="_xlnm._FilterDatabase" localSheetId="11" hidden="1">'Classement QUALIF'!$E$3:$E$8</definedName>
    <definedName name="home" localSheetId="3">'Qualif GROUPE 2'!$A$15:$A$41</definedName>
    <definedName name="home" localSheetId="4">'Qualif GROUPE 3'!$A$15:$A$41</definedName>
    <definedName name="home" localSheetId="5">'Qualif GROUPE 4'!$A$15:$A$41</definedName>
    <definedName name="home" localSheetId="6">'Qualif GROUPE 5'!$A$15:$A$41</definedName>
    <definedName name="home" localSheetId="7">'Qualif GROUPE 6'!$A$15:$A$41</definedName>
    <definedName name="home" localSheetId="8">'Qualif GROUPE 7'!$A$15:$A$41</definedName>
    <definedName name="home" localSheetId="9">'Qualif GROUPE 8'!$A$15:$A$41</definedName>
    <definedName name="home" localSheetId="10">'Qualif GROUPE 9'!$A$15:$A$41</definedName>
    <definedName name="home" localSheetId="12">'TL1 Champion''s league 1'!$A$15:$A$41</definedName>
    <definedName name="home" localSheetId="13">'TL2 Champion''s league 2'!$A$15:$A$41</definedName>
    <definedName name="home" localSheetId="14">'TL3 Silver league league 1'!$A$15:$A$41</definedName>
    <definedName name="home" localSheetId="15">'TL4 Silver league league 2'!$A$15:$A$41</definedName>
    <definedName name="home" localSheetId="16">'TL5 Bronze league league 1'!$A$15:$A$41</definedName>
    <definedName name="home" localSheetId="17">'TL6 Bronze league league 2'!$A$15:$A$41</definedName>
    <definedName name="home" localSheetId="18">'TL7 Platinium league league 1'!$A$15:$A$41</definedName>
    <definedName name="home" localSheetId="19">'TL8 Platinium league league  2'!$A$15:$A$41</definedName>
    <definedName name="home" localSheetId="20">'TL9 Fun league league  1'!$A$15:$A$41</definedName>
    <definedName name="home">'Qualif GROUPE 1'!$A$15:$A$41</definedName>
    <definedName name="homescore" localSheetId="3">'Qualif GROUPE 2'!$C$15:$C$41</definedName>
    <definedName name="homescore" localSheetId="4">'Qualif GROUPE 3'!$C$15:$C$41</definedName>
    <definedName name="homescore" localSheetId="5">'Qualif GROUPE 4'!$C$15:$C$41</definedName>
    <definedName name="homescore" localSheetId="6">'Qualif GROUPE 5'!$C$15:$C$41</definedName>
    <definedName name="homescore" localSheetId="7">'Qualif GROUPE 6'!$C$15:$C$41</definedName>
    <definedName name="homescore" localSheetId="8">'Qualif GROUPE 7'!$C$15:$C$41</definedName>
    <definedName name="homescore" localSheetId="9">'Qualif GROUPE 8'!$C$15:$C$41</definedName>
    <definedName name="homescore" localSheetId="10">'Qualif GROUPE 9'!$C$15:$C$41</definedName>
    <definedName name="homescore" localSheetId="12">'TL1 Champion''s league 1'!$C$15:$C$41</definedName>
    <definedName name="homescore" localSheetId="13">'TL2 Champion''s league 2'!$C$15:$C$41</definedName>
    <definedName name="homescore" localSheetId="14">'TL3 Silver league league 1'!$C$15:$C$41</definedName>
    <definedName name="homescore" localSheetId="15">'TL4 Silver league league 2'!$C$15:$C$41</definedName>
    <definedName name="homescore" localSheetId="16">'TL5 Bronze league league 1'!$C$15:$C$41</definedName>
    <definedName name="homescore" localSheetId="17">'TL6 Bronze league league 2'!$C$15:$C$41</definedName>
    <definedName name="homescore" localSheetId="18">'TL7 Platinium league league 1'!$C$15:$C$41</definedName>
    <definedName name="homescore" localSheetId="19">'TL8 Platinium league league  2'!$C$15:$C$41</definedName>
    <definedName name="homescore" localSheetId="20">'TL9 Fun league league  1'!$C$15:$C$41</definedName>
    <definedName name="homescore">'Qualif GROUPE 1'!$C$15:$C$41</definedName>
    <definedName name="visitor" localSheetId="3">'Qualif GROUPE 2'!$B$15:$B$41</definedName>
    <definedName name="visitor" localSheetId="4">'Qualif GROUPE 3'!$B$15:$B$41</definedName>
    <definedName name="visitor" localSheetId="5">'Qualif GROUPE 4'!$B$15:$B$41</definedName>
    <definedName name="visitor" localSheetId="6">'Qualif GROUPE 5'!$B$15:$B$41</definedName>
    <definedName name="visitor" localSheetId="7">'Qualif GROUPE 6'!$B$15:$B$41</definedName>
    <definedName name="visitor" localSheetId="8">'Qualif GROUPE 7'!$B$15:$B$41</definedName>
    <definedName name="visitor" localSheetId="9">'Qualif GROUPE 8'!$B$15:$B$41</definedName>
    <definedName name="visitor" localSheetId="10">'Qualif GROUPE 9'!$B$15:$B$41</definedName>
    <definedName name="visitor" localSheetId="12">'TL1 Champion''s league 1'!$B$15:$B$41</definedName>
    <definedName name="visitor" localSheetId="13">'TL2 Champion''s league 2'!$B$15:$B$41</definedName>
    <definedName name="visitor" localSheetId="14">'TL3 Silver league league 1'!$B$15:$B$41</definedName>
    <definedName name="visitor" localSheetId="15">'TL4 Silver league league 2'!$B$15:$B$41</definedName>
    <definedName name="visitor" localSheetId="16">'TL5 Bronze league league 1'!$B$15:$B$41</definedName>
    <definedName name="visitor" localSheetId="17">'TL6 Bronze league league 2'!$B$15:$B$41</definedName>
    <definedName name="visitor" localSheetId="18">'TL7 Platinium league league 1'!$B$15:$B$41</definedName>
    <definedName name="visitor" localSheetId="19">'TL8 Platinium league league  2'!$B$15:$B$41</definedName>
    <definedName name="visitor" localSheetId="20">'TL9 Fun league league  1'!$B$15:$B$41</definedName>
    <definedName name="visitor">'Qualif GROUPE 1'!$B$15:$B$41</definedName>
    <definedName name="visitorscore" localSheetId="3">'Qualif GROUPE 2'!$E$15:$E$41</definedName>
    <definedName name="visitorscore" localSheetId="4">'Qualif GROUPE 3'!$E$15:$E$41</definedName>
    <definedName name="visitorscore" localSheetId="5">'Qualif GROUPE 4'!$E$15:$E$41</definedName>
    <definedName name="visitorscore" localSheetId="6">'Qualif GROUPE 5'!$E$15:$E$41</definedName>
    <definedName name="visitorscore" localSheetId="7">'Qualif GROUPE 6'!$E$15:$E$41</definedName>
    <definedName name="visitorscore" localSheetId="8">'Qualif GROUPE 7'!$E$15:$E$41</definedName>
    <definedName name="visitorscore" localSheetId="9">'Qualif GROUPE 8'!$E$15:$E$41</definedName>
    <definedName name="visitorscore" localSheetId="10">'Qualif GROUPE 9'!$E$15:$E$41</definedName>
    <definedName name="visitorscore" localSheetId="12">'TL1 Champion''s league 1'!$E$15:$E$41</definedName>
    <definedName name="visitorscore" localSheetId="13">'TL2 Champion''s league 2'!$E$15:$E$41</definedName>
    <definedName name="visitorscore" localSheetId="14">'TL3 Silver league league 1'!$E$15:$E$41</definedName>
    <definedName name="visitorscore" localSheetId="15">'TL4 Silver league league 2'!$E$15:$E$41</definedName>
    <definedName name="visitorscore" localSheetId="16">'TL5 Bronze league league 1'!$E$15:$E$41</definedName>
    <definedName name="visitorscore" localSheetId="17">'TL6 Bronze league league 2'!$E$15:$E$41</definedName>
    <definedName name="visitorscore" localSheetId="18">'TL7 Platinium league league 1'!$E$15:$E$41</definedName>
    <definedName name="visitorscore" localSheetId="19">'TL8 Platinium league league  2'!$E$15:$E$41</definedName>
    <definedName name="visitorscore" localSheetId="20">'TL9 Fun league league  1'!$E$15:$E$41</definedName>
    <definedName name="visitorscore">'Qualif GROUPE 1'!$E$15:$E$41</definedName>
  </definedNames>
  <calcPr calcId="152511"/>
</workbook>
</file>

<file path=xl/calcChain.xml><?xml version="1.0" encoding="utf-8"?>
<calcChain xmlns="http://schemas.openxmlformats.org/spreadsheetml/2006/main">
  <c r="C8" i="43" l="1"/>
  <c r="A10" i="50" l="1"/>
  <c r="B20" i="50" s="1"/>
  <c r="A9" i="50"/>
  <c r="B16" i="50" s="1"/>
  <c r="A8" i="50"/>
  <c r="A20" i="50" s="1"/>
  <c r="A7" i="50"/>
  <c r="B18" i="50" s="1"/>
  <c r="A19" i="49"/>
  <c r="A9" i="49"/>
  <c r="B16" i="49" s="1"/>
  <c r="A20" i="49"/>
  <c r="A7" i="49"/>
  <c r="A17" i="49" s="1"/>
  <c r="A10" i="48"/>
  <c r="B20" i="48" s="1"/>
  <c r="A9" i="48"/>
  <c r="B16" i="48" s="1"/>
  <c r="A8" i="48"/>
  <c r="V7" i="48" s="1"/>
  <c r="A7" i="48"/>
  <c r="B18" i="48" s="1"/>
  <c r="A10" i="47"/>
  <c r="A19" i="47" s="1"/>
  <c r="A9" i="47"/>
  <c r="B16" i="47" s="1"/>
  <c r="A8" i="47"/>
  <c r="A20" i="47" s="1"/>
  <c r="A7" i="47"/>
  <c r="B18" i="47" s="1"/>
  <c r="A10" i="46"/>
  <c r="B20" i="46" s="1"/>
  <c r="A9" i="46"/>
  <c r="B16" i="46" s="1"/>
  <c r="A8" i="46"/>
  <c r="V7" i="46" s="1"/>
  <c r="A7" i="46"/>
  <c r="B18" i="46" s="1"/>
  <c r="A10" i="45"/>
  <c r="B20" i="45" s="1"/>
  <c r="A9" i="45"/>
  <c r="B16" i="45" s="1"/>
  <c r="A8" i="45"/>
  <c r="A20" i="45" s="1"/>
  <c r="A7" i="45"/>
  <c r="V6" i="45" s="1"/>
  <c r="A10" i="44"/>
  <c r="A19" i="44" s="1"/>
  <c r="A9" i="44"/>
  <c r="B16" i="44" s="1"/>
  <c r="A8" i="44"/>
  <c r="A16" i="44" s="1"/>
  <c r="A7" i="44"/>
  <c r="B18" i="44" s="1"/>
  <c r="A10" i="42"/>
  <c r="A9" i="42"/>
  <c r="A8" i="42"/>
  <c r="A7" i="42"/>
  <c r="A10" i="41"/>
  <c r="A9" i="41"/>
  <c r="A8" i="41"/>
  <c r="A7" i="41"/>
  <c r="B20" i="49" l="1"/>
  <c r="B20" i="47"/>
  <c r="V6" i="47"/>
  <c r="V6" i="49"/>
  <c r="V7" i="45"/>
  <c r="A16" i="47"/>
  <c r="A19" i="48"/>
  <c r="V7" i="47"/>
  <c r="A16" i="45"/>
  <c r="V7" i="50"/>
  <c r="A16" i="50"/>
  <c r="A15" i="48"/>
  <c r="V9" i="49"/>
  <c r="V6" i="48"/>
  <c r="A17" i="48"/>
  <c r="B17" i="49"/>
  <c r="B18" i="45"/>
  <c r="A15" i="45"/>
  <c r="B18" i="49"/>
  <c r="A15" i="50"/>
  <c r="A19" i="50"/>
  <c r="A17" i="50"/>
  <c r="V6" i="50"/>
  <c r="A18" i="50"/>
  <c r="W7" i="50" s="1" a="1"/>
  <c r="V9" i="50"/>
  <c r="B15" i="50"/>
  <c r="B17" i="50"/>
  <c r="B19" i="50"/>
  <c r="X7" i="50" a="1"/>
  <c r="V8" i="50"/>
  <c r="V7" i="49"/>
  <c r="A15" i="49"/>
  <c r="V8" i="49"/>
  <c r="A16" i="49"/>
  <c r="A18" i="49"/>
  <c r="B15" i="49"/>
  <c r="B19" i="49"/>
  <c r="A16" i="48"/>
  <c r="A20" i="48"/>
  <c r="V9" i="48"/>
  <c r="B15" i="48"/>
  <c r="B17" i="48"/>
  <c r="B19" i="48"/>
  <c r="A18" i="48"/>
  <c r="Z7" i="48" s="1" a="1"/>
  <c r="X7" i="48" a="1"/>
  <c r="V8" i="48"/>
  <c r="A15" i="47"/>
  <c r="A17" i="47"/>
  <c r="A18" i="47"/>
  <c r="V9" i="47"/>
  <c r="B15" i="47"/>
  <c r="B17" i="47"/>
  <c r="B19" i="47"/>
  <c r="V8" i="47"/>
  <c r="A16" i="46"/>
  <c r="V6" i="46"/>
  <c r="A15" i="46"/>
  <c r="Z6" i="46" s="1" a="1"/>
  <c r="A17" i="46"/>
  <c r="A18" i="46"/>
  <c r="W6" i="46" s="1" a="1"/>
  <c r="A19" i="46"/>
  <c r="A20" i="46"/>
  <c r="V9" i="46"/>
  <c r="B15" i="46"/>
  <c r="B17" i="46"/>
  <c r="B19" i="46"/>
  <c r="V8" i="46"/>
  <c r="A19" i="45"/>
  <c r="A17" i="45"/>
  <c r="A18" i="45"/>
  <c r="Y7" i="45" s="1" a="1"/>
  <c r="V9" i="45"/>
  <c r="B15" i="45"/>
  <c r="Z6" i="45" s="1" a="1"/>
  <c r="B17" i="45"/>
  <c r="B19" i="45"/>
  <c r="X7" i="45" a="1"/>
  <c r="V8" i="45"/>
  <c r="V6" i="44"/>
  <c r="A20" i="44"/>
  <c r="V7" i="44"/>
  <c r="B20" i="44"/>
  <c r="A15" i="44"/>
  <c r="A17" i="44"/>
  <c r="Z6" i="44" s="1" a="1"/>
  <c r="A18" i="44"/>
  <c r="V9" i="44"/>
  <c r="B15" i="44"/>
  <c r="B17" i="44"/>
  <c r="B19" i="44"/>
  <c r="V8" i="44"/>
  <c r="AB7" i="48" l="1"/>
  <c r="Y7" i="45"/>
  <c r="AB7" i="49"/>
  <c r="X7" i="48"/>
  <c r="W7" i="50"/>
  <c r="AA6" i="46"/>
  <c r="X7" i="50"/>
  <c r="Z7" i="48"/>
  <c r="AA6" i="50"/>
  <c r="Y6" i="50" a="1"/>
  <c r="Y6" i="50" s="1"/>
  <c r="Z7" i="50" a="1"/>
  <c r="Z7" i="50" s="1"/>
  <c r="AB6" i="50"/>
  <c r="AB9" i="50"/>
  <c r="AA9" i="50"/>
  <c r="Y9" i="50" a="1"/>
  <c r="Y9" i="50" s="1"/>
  <c r="W9" i="50" a="1"/>
  <c r="W9" i="50" s="1"/>
  <c r="Z9" i="50" a="1"/>
  <c r="Z9" i="50" s="1"/>
  <c r="X9" i="50" a="1"/>
  <c r="X9" i="50" s="1"/>
  <c r="W6" i="50" a="1"/>
  <c r="W6" i="50" s="1"/>
  <c r="AA7" i="50"/>
  <c r="X6" i="50" a="1"/>
  <c r="X6" i="50" s="1"/>
  <c r="AB7" i="50"/>
  <c r="Y7" i="50" a="1"/>
  <c r="Y7" i="50" s="1"/>
  <c r="AA8" i="50"/>
  <c r="Y8" i="50" a="1"/>
  <c r="Y8" i="50" s="1"/>
  <c r="W8" i="50" a="1"/>
  <c r="W8" i="50" s="1"/>
  <c r="AB8" i="50"/>
  <c r="Z8" i="50" a="1"/>
  <c r="Z8" i="50" s="1"/>
  <c r="X8" i="50" a="1"/>
  <c r="X8" i="50" s="1"/>
  <c r="Z6" i="50" a="1"/>
  <c r="Z6" i="50" s="1"/>
  <c r="Z7" i="49" a="1"/>
  <c r="Z7" i="49" s="1"/>
  <c r="AA9" i="49"/>
  <c r="AB6" i="49"/>
  <c r="W7" i="49" a="1"/>
  <c r="W7" i="49" s="1"/>
  <c r="Y7" i="49" a="1"/>
  <c r="Y7" i="49" s="1"/>
  <c r="Y6" i="49" a="1"/>
  <c r="Y6" i="49" s="1"/>
  <c r="Y9" i="49" a="1"/>
  <c r="Y9" i="49" s="1"/>
  <c r="AA6" i="49"/>
  <c r="AA7" i="49"/>
  <c r="Z9" i="49" a="1"/>
  <c r="Z9" i="49" s="1"/>
  <c r="X9" i="49" a="1"/>
  <c r="X9" i="49" s="1"/>
  <c r="AA8" i="49"/>
  <c r="Y8" i="49" a="1"/>
  <c r="Y8" i="49" s="1"/>
  <c r="W8" i="49" a="1"/>
  <c r="W8" i="49" s="1"/>
  <c r="X8" i="49" a="1"/>
  <c r="X8" i="49" s="1"/>
  <c r="Z8" i="49" a="1"/>
  <c r="Z8" i="49" s="1"/>
  <c r="AB8" i="49"/>
  <c r="AB9" i="49"/>
  <c r="X6" i="49" a="1"/>
  <c r="X6" i="49" s="1"/>
  <c r="W9" i="49" a="1"/>
  <c r="W9" i="49" s="1"/>
  <c r="W6" i="49" a="1"/>
  <c r="W6" i="49" s="1"/>
  <c r="X7" i="49" a="1"/>
  <c r="X7" i="49" s="1"/>
  <c r="Z6" i="49" a="1"/>
  <c r="Z6" i="49" s="1"/>
  <c r="AA6" i="48"/>
  <c r="AB6" i="48"/>
  <c r="Y6" i="48" a="1"/>
  <c r="Y6" i="48" s="1"/>
  <c r="AA7" i="48"/>
  <c r="Y7" i="48" a="1"/>
  <c r="Y7" i="48" s="1"/>
  <c r="X6" i="48" a="1"/>
  <c r="X6" i="48" s="1"/>
  <c r="AB9" i="48"/>
  <c r="AA9" i="48"/>
  <c r="Y9" i="48" a="1"/>
  <c r="Y9" i="48" s="1"/>
  <c r="W9" i="48" a="1"/>
  <c r="W9" i="48" s="1"/>
  <c r="Z9" i="48" a="1"/>
  <c r="Z9" i="48" s="1"/>
  <c r="X9" i="48" a="1"/>
  <c r="X9" i="48" s="1"/>
  <c r="W6" i="48" a="1"/>
  <c r="W6" i="48" s="1"/>
  <c r="W7" i="48" a="1"/>
  <c r="W7" i="48" s="1"/>
  <c r="AA8" i="48"/>
  <c r="Y8" i="48" a="1"/>
  <c r="Y8" i="48" s="1"/>
  <c r="W8" i="48" a="1"/>
  <c r="W8" i="48" s="1"/>
  <c r="Z8" i="48" a="1"/>
  <c r="Z8" i="48" s="1"/>
  <c r="X8" i="48" a="1"/>
  <c r="X8" i="48" s="1"/>
  <c r="AB8" i="48"/>
  <c r="Z6" i="48" a="1"/>
  <c r="Z6" i="48" s="1"/>
  <c r="AA6" i="47"/>
  <c r="AB7" i="47"/>
  <c r="X6" i="47" a="1"/>
  <c r="X6" i="47" s="1"/>
  <c r="Y6" i="47" a="1"/>
  <c r="Y6" i="47" s="1"/>
  <c r="X7" i="47" a="1"/>
  <c r="X7" i="47" s="1"/>
  <c r="Y7" i="47" a="1"/>
  <c r="Y7" i="47" s="1"/>
  <c r="Z7" i="47" a="1"/>
  <c r="Z7" i="47" s="1"/>
  <c r="W7" i="47" a="1"/>
  <c r="W7" i="47" s="1"/>
  <c r="AA7" i="47"/>
  <c r="W6" i="47" a="1"/>
  <c r="W6" i="47" s="1"/>
  <c r="Z6" i="47" a="1"/>
  <c r="Z6" i="47" s="1"/>
  <c r="AA8" i="47"/>
  <c r="Y8" i="47" a="1"/>
  <c r="Y8" i="47" s="1"/>
  <c r="W8" i="47" a="1"/>
  <c r="W8" i="47" s="1"/>
  <c r="Z8" i="47" a="1"/>
  <c r="Z8" i="47" s="1"/>
  <c r="X8" i="47" a="1"/>
  <c r="X8" i="47" s="1"/>
  <c r="AB8" i="47"/>
  <c r="AB6" i="47"/>
  <c r="AB9" i="47"/>
  <c r="AA9" i="47"/>
  <c r="Y9" i="47" a="1"/>
  <c r="Y9" i="47" s="1"/>
  <c r="W9" i="47" a="1"/>
  <c r="W9" i="47" s="1"/>
  <c r="Z9" i="47" a="1"/>
  <c r="Z9" i="47" s="1"/>
  <c r="X9" i="47" a="1"/>
  <c r="X9" i="47" s="1"/>
  <c r="AB7" i="46"/>
  <c r="W6" i="46"/>
  <c r="Z6" i="46"/>
  <c r="AA8" i="46"/>
  <c r="Y8" i="46" a="1"/>
  <c r="Y8" i="46" s="1"/>
  <c r="W8" i="46" a="1"/>
  <c r="W8" i="46" s="1"/>
  <c r="Z8" i="46" a="1"/>
  <c r="Z8" i="46" s="1"/>
  <c r="X8" i="46" a="1"/>
  <c r="X8" i="46" s="1"/>
  <c r="AB8" i="46"/>
  <c r="AA7" i="46"/>
  <c r="X7" i="46" a="1"/>
  <c r="X7" i="46" s="1"/>
  <c r="Y6" i="46" a="1"/>
  <c r="Y6" i="46" s="1"/>
  <c r="Y7" i="46" a="1"/>
  <c r="Y7" i="46" s="1"/>
  <c r="AB6" i="46"/>
  <c r="AB9" i="46"/>
  <c r="AA9" i="46"/>
  <c r="Y9" i="46" a="1"/>
  <c r="Y9" i="46" s="1"/>
  <c r="W9" i="46" a="1"/>
  <c r="W9" i="46" s="1"/>
  <c r="Z9" i="46" a="1"/>
  <c r="Z9" i="46" s="1"/>
  <c r="X9" i="46" a="1"/>
  <c r="X9" i="46" s="1"/>
  <c r="X6" i="46" a="1"/>
  <c r="X6" i="46" s="1"/>
  <c r="W7" i="46" a="1"/>
  <c r="W7" i="46" s="1"/>
  <c r="Z7" i="46" a="1"/>
  <c r="Z7" i="46" s="1"/>
  <c r="Z6" i="45"/>
  <c r="X7" i="45"/>
  <c r="AA6" i="45"/>
  <c r="Y6" i="45" a="1"/>
  <c r="Y6" i="45" s="1"/>
  <c r="AB6" i="45"/>
  <c r="AB9" i="45"/>
  <c r="AA9" i="45"/>
  <c r="Y9" i="45" a="1"/>
  <c r="Y9" i="45" s="1"/>
  <c r="W9" i="45" a="1"/>
  <c r="W9" i="45" s="1"/>
  <c r="X9" i="45" a="1"/>
  <c r="X9" i="45" s="1"/>
  <c r="Z9" i="45" a="1"/>
  <c r="Z9" i="45" s="1"/>
  <c r="W6" i="45" a="1"/>
  <c r="W6" i="45" s="1"/>
  <c r="W7" i="45" a="1"/>
  <c r="W7" i="45" s="1"/>
  <c r="Z7" i="45" a="1"/>
  <c r="Z7" i="45" s="1"/>
  <c r="AD7" i="45" s="1"/>
  <c r="X6" i="45" a="1"/>
  <c r="X6" i="45" s="1"/>
  <c r="AB7" i="45"/>
  <c r="AA7" i="45"/>
  <c r="AA8" i="45"/>
  <c r="Y8" i="45" a="1"/>
  <c r="Y8" i="45" s="1"/>
  <c r="W8" i="45" a="1"/>
  <c r="W8" i="45" s="1"/>
  <c r="Z8" i="45" a="1"/>
  <c r="Z8" i="45" s="1"/>
  <c r="X8" i="45" a="1"/>
  <c r="X8" i="45" s="1"/>
  <c r="AB8" i="45"/>
  <c r="AA6" i="44"/>
  <c r="Z6" i="44"/>
  <c r="X6" i="44" a="1"/>
  <c r="X6" i="44" s="1"/>
  <c r="Y6" i="44" a="1"/>
  <c r="Y6" i="44" s="1"/>
  <c r="X7" i="44" a="1"/>
  <c r="X7" i="44" s="1"/>
  <c r="W7" i="44" a="1"/>
  <c r="W7" i="44" s="1"/>
  <c r="Z7" i="44" a="1"/>
  <c r="Z7" i="44" s="1"/>
  <c r="AA7" i="44"/>
  <c r="Y7" i="44" a="1"/>
  <c r="Y7" i="44" s="1"/>
  <c r="AA8" i="44"/>
  <c r="Y8" i="44" a="1"/>
  <c r="Y8" i="44" s="1"/>
  <c r="W8" i="44" a="1"/>
  <c r="W8" i="44" s="1"/>
  <c r="Z8" i="44" a="1"/>
  <c r="Z8" i="44" s="1"/>
  <c r="X8" i="44" a="1"/>
  <c r="X8" i="44" s="1"/>
  <c r="AB8" i="44"/>
  <c r="W6" i="44" a="1"/>
  <c r="W6" i="44" s="1"/>
  <c r="AB7" i="44"/>
  <c r="AB6" i="44"/>
  <c r="AB9" i="44"/>
  <c r="AA9" i="44"/>
  <c r="Y9" i="44" a="1"/>
  <c r="Y9" i="44" s="1"/>
  <c r="W9" i="44" a="1"/>
  <c r="W9" i="44" s="1"/>
  <c r="Z9" i="44" a="1"/>
  <c r="Z9" i="44" s="1"/>
  <c r="X9" i="44" a="1"/>
  <c r="X9" i="44" s="1"/>
  <c r="A8" i="38"/>
  <c r="V7" i="38" s="1"/>
  <c r="A9" i="38"/>
  <c r="B16" i="38" s="1"/>
  <c r="A10" i="38"/>
  <c r="B20" i="38" s="1"/>
  <c r="A7" i="38"/>
  <c r="A17" i="38" s="1"/>
  <c r="V6" i="38"/>
  <c r="A8" i="37"/>
  <c r="V7" i="37" s="1"/>
  <c r="A9" i="37"/>
  <c r="B19" i="37" s="1"/>
  <c r="A10" i="37"/>
  <c r="B20" i="37" s="1"/>
  <c r="A7" i="37"/>
  <c r="B18" i="37" s="1"/>
  <c r="A8" i="36"/>
  <c r="A16" i="36" s="1"/>
  <c r="A9" i="36"/>
  <c r="B16" i="36" s="1"/>
  <c r="A10" i="36"/>
  <c r="B20" i="36" s="1"/>
  <c r="A7" i="36"/>
  <c r="B18" i="36" s="1"/>
  <c r="A8" i="35"/>
  <c r="A16" i="35" s="1"/>
  <c r="A9" i="35"/>
  <c r="B16" i="35" s="1"/>
  <c r="A10" i="35"/>
  <c r="A19" i="35" s="1"/>
  <c r="A7" i="35"/>
  <c r="B18" i="35" s="1"/>
  <c r="A8" i="34"/>
  <c r="B15" i="34" s="1"/>
  <c r="A9" i="34"/>
  <c r="B16" i="34" s="1"/>
  <c r="A10" i="34"/>
  <c r="B20" i="34" s="1"/>
  <c r="A7" i="34"/>
  <c r="V6" i="34" s="1"/>
  <c r="A8" i="32"/>
  <c r="A16" i="32" s="1"/>
  <c r="A9" i="32"/>
  <c r="B16" i="32" s="1"/>
  <c r="A10" i="32"/>
  <c r="B20" i="32" s="1"/>
  <c r="A7" i="32"/>
  <c r="V6" i="32" s="1"/>
  <c r="A8" i="33"/>
  <c r="V7" i="33" s="1"/>
  <c r="A9" i="33"/>
  <c r="B16" i="33" s="1"/>
  <c r="A10" i="33"/>
  <c r="B20" i="33" s="1"/>
  <c r="A7" i="33"/>
  <c r="A15" i="33" s="1"/>
  <c r="A20" i="32"/>
  <c r="A8" i="31"/>
  <c r="V7" i="31" s="1"/>
  <c r="A9" i="31"/>
  <c r="B16" i="31" s="1"/>
  <c r="A10" i="31"/>
  <c r="B17" i="31" s="1"/>
  <c r="A7" i="31"/>
  <c r="A17" i="31" s="1"/>
  <c r="A20" i="38" l="1"/>
  <c r="V7" i="32"/>
  <c r="A20" i="31"/>
  <c r="A15" i="38"/>
  <c r="A20" i="36"/>
  <c r="A20" i="35"/>
  <c r="A20" i="33"/>
  <c r="AD7" i="50"/>
  <c r="AD7" i="48"/>
  <c r="AC6" i="46"/>
  <c r="AC6" i="47"/>
  <c r="AD9" i="49"/>
  <c r="AD7" i="49"/>
  <c r="AD8" i="50"/>
  <c r="AC6" i="50"/>
  <c r="AD6" i="50"/>
  <c r="AD9" i="50"/>
  <c r="AC9" i="50"/>
  <c r="AC8" i="50"/>
  <c r="AC7" i="50"/>
  <c r="AE7" i="50" s="1"/>
  <c r="AD6" i="49"/>
  <c r="AC8" i="49"/>
  <c r="AD8" i="49"/>
  <c r="AC9" i="49"/>
  <c r="AC6" i="49"/>
  <c r="AC7" i="49"/>
  <c r="AD8" i="48"/>
  <c r="AD6" i="48"/>
  <c r="AC6" i="48"/>
  <c r="AC8" i="48"/>
  <c r="AD9" i="48"/>
  <c r="AC9" i="48"/>
  <c r="AC7" i="48"/>
  <c r="AD9" i="47"/>
  <c r="AD8" i="47"/>
  <c r="AC9" i="47"/>
  <c r="AC8" i="47"/>
  <c r="AD6" i="47"/>
  <c r="AC7" i="47"/>
  <c r="AD7" i="47"/>
  <c r="AD6" i="46"/>
  <c r="AD7" i="46"/>
  <c r="AD9" i="46"/>
  <c r="AC9" i="46"/>
  <c r="AC7" i="46"/>
  <c r="AD8" i="46"/>
  <c r="AC8" i="46"/>
  <c r="AC6" i="45"/>
  <c r="AD6" i="45"/>
  <c r="AD8" i="45"/>
  <c r="AC8" i="45"/>
  <c r="AC9" i="45"/>
  <c r="AC6" i="44"/>
  <c r="AC7" i="45"/>
  <c r="AE7" i="45" s="1"/>
  <c r="AD9" i="45"/>
  <c r="AD9" i="44"/>
  <c r="AC9" i="44"/>
  <c r="AD7" i="44"/>
  <c r="AD8" i="44"/>
  <c r="AC8" i="44"/>
  <c r="AC7" i="44"/>
  <c r="AD6" i="44"/>
  <c r="B18" i="32"/>
  <c r="B16" i="37"/>
  <c r="B18" i="38"/>
  <c r="A15" i="36"/>
  <c r="V8" i="37"/>
  <c r="B20" i="35"/>
  <c r="A19" i="38"/>
  <c r="A16" i="37"/>
  <c r="B18" i="33"/>
  <c r="A19" i="31"/>
  <c r="V9" i="33"/>
  <c r="A19" i="33"/>
  <c r="A19" i="34"/>
  <c r="A17" i="36"/>
  <c r="V9" i="38"/>
  <c r="A17" i="33"/>
  <c r="V6" i="33"/>
  <c r="A15" i="35"/>
  <c r="A19" i="32"/>
  <c r="V9" i="31"/>
  <c r="B20" i="31"/>
  <c r="V7" i="35"/>
  <c r="A19" i="36"/>
  <c r="V7" i="34"/>
  <c r="A16" i="34"/>
  <c r="A17" i="35"/>
  <c r="B17" i="38"/>
  <c r="A20" i="34"/>
  <c r="W8" i="41" a="1"/>
  <c r="W6" i="41" a="1"/>
  <c r="W9" i="41" a="1"/>
  <c r="W7" i="41" a="1"/>
  <c r="A18" i="38"/>
  <c r="B15" i="38"/>
  <c r="X7" i="38" s="1" a="1"/>
  <c r="B19" i="38"/>
  <c r="V8" i="38"/>
  <c r="W9" i="38" a="1"/>
  <c r="A16" i="38"/>
  <c r="Y6" i="38" a="1"/>
  <c r="V6" i="37"/>
  <c r="A15" i="37"/>
  <c r="A17" i="37"/>
  <c r="A18" i="37"/>
  <c r="A19" i="37"/>
  <c r="A20" i="37"/>
  <c r="V9" i="37"/>
  <c r="B15" i="37"/>
  <c r="B17" i="37"/>
  <c r="V7" i="36"/>
  <c r="V6" i="36"/>
  <c r="Y7" i="36" a="1"/>
  <c r="A18" i="36"/>
  <c r="X7" i="36" s="1" a="1"/>
  <c r="W6" i="36" a="1"/>
  <c r="V9" i="36"/>
  <c r="B15" i="36"/>
  <c r="Y6" i="36" s="1" a="1"/>
  <c r="B17" i="36"/>
  <c r="B19" i="36"/>
  <c r="V8" i="36"/>
  <c r="V6" i="35"/>
  <c r="Y7" i="35" a="1"/>
  <c r="A18" i="35"/>
  <c r="X7" i="35" s="1" a="1"/>
  <c r="W6" i="35" a="1"/>
  <c r="V9" i="35"/>
  <c r="B15" i="35"/>
  <c r="Y6" i="35" s="1" a="1"/>
  <c r="B17" i="35"/>
  <c r="B19" i="35"/>
  <c r="V8" i="35"/>
  <c r="B18" i="34"/>
  <c r="A15" i="34"/>
  <c r="A17" i="34"/>
  <c r="A18" i="34"/>
  <c r="V9" i="34"/>
  <c r="B17" i="34"/>
  <c r="B19" i="34"/>
  <c r="V8" i="34"/>
  <c r="B17" i="33"/>
  <c r="A18" i="33"/>
  <c r="V8" i="33"/>
  <c r="A16" i="33"/>
  <c r="B15" i="33"/>
  <c r="X6" i="33" s="1" a="1"/>
  <c r="B19" i="33"/>
  <c r="Z7" i="33" s="1" a="1"/>
  <c r="A15" i="32"/>
  <c r="A17" i="32"/>
  <c r="A18" i="32"/>
  <c r="V9" i="32"/>
  <c r="B15" i="32"/>
  <c r="B17" i="32"/>
  <c r="B19" i="32"/>
  <c r="V8" i="32"/>
  <c r="A15" i="31"/>
  <c r="V6" i="31"/>
  <c r="B18" i="31"/>
  <c r="B15" i="31"/>
  <c r="V8" i="31"/>
  <c r="A16" i="31"/>
  <c r="A18" i="31"/>
  <c r="Y6" i="31" s="1" a="1"/>
  <c r="B19" i="31"/>
  <c r="A10" i="2"/>
  <c r="A9" i="2"/>
  <c r="A8" i="2"/>
  <c r="A7" i="2"/>
  <c r="AE7" i="48" l="1"/>
  <c r="AE7" i="49"/>
  <c r="AE6" i="46"/>
  <c r="AE6" i="47"/>
  <c r="AE6" i="49"/>
  <c r="AE9" i="45"/>
  <c r="AE9" i="49"/>
  <c r="AE6" i="48"/>
  <c r="AE8" i="50"/>
  <c r="AE9" i="50"/>
  <c r="AE6" i="50"/>
  <c r="AE9" i="48"/>
  <c r="AE6" i="44"/>
  <c r="AE8" i="48"/>
  <c r="AE8" i="49"/>
  <c r="AE8" i="47"/>
  <c r="AE9" i="47"/>
  <c r="AE7" i="47"/>
  <c r="AE8" i="46"/>
  <c r="AE7" i="46"/>
  <c r="AE9" i="46"/>
  <c r="AE6" i="45"/>
  <c r="AE8" i="45"/>
  <c r="AE7" i="44"/>
  <c r="AE9" i="44"/>
  <c r="AE8" i="44"/>
  <c r="AB6" i="35"/>
  <c r="X7" i="36"/>
  <c r="Z7" i="33"/>
  <c r="AB7" i="34"/>
  <c r="X6" i="33"/>
  <c r="AB7" i="33"/>
  <c r="AA9" i="33"/>
  <c r="AA6" i="34"/>
  <c r="W9" i="38"/>
  <c r="Y6" i="38"/>
  <c r="X7" i="38"/>
  <c r="AB9" i="38"/>
  <c r="Z9" i="38" a="1"/>
  <c r="Z9" i="38" s="1"/>
  <c r="X9" i="38" a="1"/>
  <c r="X9" i="38" s="1"/>
  <c r="AA8" i="38"/>
  <c r="Y8" i="38" a="1"/>
  <c r="Y8" i="38" s="1"/>
  <c r="W8" i="38" a="1"/>
  <c r="W8" i="38" s="1"/>
  <c r="Z8" i="38" a="1"/>
  <c r="Z8" i="38" s="1"/>
  <c r="X8" i="38" a="1"/>
  <c r="X8" i="38" s="1"/>
  <c r="AB8" i="38"/>
  <c r="AA6" i="38"/>
  <c r="W7" i="38" a="1"/>
  <c r="W7" i="38" s="1"/>
  <c r="Z7" i="38" a="1"/>
  <c r="Z7" i="38" s="1"/>
  <c r="AA9" i="38"/>
  <c r="AB6" i="38"/>
  <c r="W6" i="38" a="1"/>
  <c r="W6" i="38" s="1"/>
  <c r="AA7" i="38"/>
  <c r="Y7" i="38" a="1"/>
  <c r="Y7" i="38" s="1"/>
  <c r="X6" i="38" a="1"/>
  <c r="X6" i="38" s="1"/>
  <c r="Y9" i="38" a="1"/>
  <c r="Y9" i="38" s="1"/>
  <c r="AB7" i="38"/>
  <c r="Z6" i="38" a="1"/>
  <c r="Z6" i="38" s="1"/>
  <c r="W8" i="37" a="1"/>
  <c r="W8" i="37" s="1"/>
  <c r="AA8" i="37"/>
  <c r="Y8" i="37" a="1"/>
  <c r="Y8" i="37" s="1"/>
  <c r="W7" i="37" a="1"/>
  <c r="W7" i="37" s="1"/>
  <c r="AA9" i="37"/>
  <c r="Y9" i="37" a="1"/>
  <c r="Y9" i="37" s="1"/>
  <c r="W9" i="37" a="1"/>
  <c r="W9" i="37" s="1"/>
  <c r="AB9" i="37"/>
  <c r="Z9" i="37" a="1"/>
  <c r="Z9" i="37" s="1"/>
  <c r="X9" i="37" a="1"/>
  <c r="X9" i="37" s="1"/>
  <c r="AB8" i="37"/>
  <c r="AB6" i="37"/>
  <c r="Z6" i="37" a="1"/>
  <c r="Z6" i="37" s="1"/>
  <c r="AA6" i="37"/>
  <c r="Y6" i="37" a="1"/>
  <c r="Y6" i="37" s="1"/>
  <c r="W6" i="37" a="1"/>
  <c r="W6" i="37" s="1"/>
  <c r="X6" i="37" a="1"/>
  <c r="X6" i="37" s="1"/>
  <c r="X7" i="37" a="1"/>
  <c r="X7" i="37" s="1"/>
  <c r="X8" i="37" a="1"/>
  <c r="X8" i="37" s="1"/>
  <c r="AA7" i="37"/>
  <c r="Z7" i="37" a="1"/>
  <c r="Z7" i="37" s="1"/>
  <c r="AB7" i="37"/>
  <c r="Y7" i="37" a="1"/>
  <c r="Y7" i="37" s="1"/>
  <c r="Z8" i="37" a="1"/>
  <c r="Z8" i="37" s="1"/>
  <c r="Y6" i="31"/>
  <c r="Y6" i="36"/>
  <c r="Y7" i="36"/>
  <c r="AB6" i="36"/>
  <c r="W6" i="36"/>
  <c r="AB7" i="36"/>
  <c r="W7" i="36" a="1"/>
  <c r="W7" i="36" s="1"/>
  <c r="AA8" i="36"/>
  <c r="Y8" i="36" a="1"/>
  <c r="Y8" i="36" s="1"/>
  <c r="W8" i="36" a="1"/>
  <c r="W8" i="36" s="1"/>
  <c r="Z8" i="36" a="1"/>
  <c r="Z8" i="36" s="1"/>
  <c r="X8" i="36" a="1"/>
  <c r="X8" i="36" s="1"/>
  <c r="AB8" i="36"/>
  <c r="AB9" i="36"/>
  <c r="Z9" i="36" a="1"/>
  <c r="Z9" i="36" s="1"/>
  <c r="AA9" i="36"/>
  <c r="Y9" i="36" a="1"/>
  <c r="Y9" i="36" s="1"/>
  <c r="W9" i="36" a="1"/>
  <c r="W9" i="36" s="1"/>
  <c r="X9" i="36" a="1"/>
  <c r="X9" i="36" s="1"/>
  <c r="X6" i="36" a="1"/>
  <c r="X6" i="36" s="1"/>
  <c r="AA6" i="36"/>
  <c r="Z6" i="36" a="1"/>
  <c r="Z6" i="36" s="1"/>
  <c r="AA7" i="36"/>
  <c r="Z7" i="36" a="1"/>
  <c r="Z7" i="36" s="1"/>
  <c r="W6" i="35"/>
  <c r="X7" i="35"/>
  <c r="Y7" i="35"/>
  <c r="Y6" i="35"/>
  <c r="AB7" i="35"/>
  <c r="W7" i="35" a="1"/>
  <c r="W7" i="35" s="1"/>
  <c r="AA8" i="35"/>
  <c r="Y8" i="35" a="1"/>
  <c r="Y8" i="35" s="1"/>
  <c r="W8" i="35" a="1"/>
  <c r="W8" i="35" s="1"/>
  <c r="AB8" i="35"/>
  <c r="Z8" i="35" a="1"/>
  <c r="Z8" i="35" s="1"/>
  <c r="X8" i="35" a="1"/>
  <c r="X8" i="35" s="1"/>
  <c r="AB9" i="35"/>
  <c r="X9" i="35" a="1"/>
  <c r="X9" i="35" s="1"/>
  <c r="AA9" i="35"/>
  <c r="Y9" i="35" a="1"/>
  <c r="Y9" i="35" s="1"/>
  <c r="W9" i="35" a="1"/>
  <c r="W9" i="35" s="1"/>
  <c r="Z9" i="35" a="1"/>
  <c r="Z9" i="35" s="1"/>
  <c r="X6" i="35" a="1"/>
  <c r="X6" i="35" s="1"/>
  <c r="AA6" i="35"/>
  <c r="Z6" i="35" a="1"/>
  <c r="Z6" i="35" s="1"/>
  <c r="AA7" i="35"/>
  <c r="Z7" i="35" a="1"/>
  <c r="Z7" i="35" s="1"/>
  <c r="AA8" i="34"/>
  <c r="Y8" i="34" a="1"/>
  <c r="Y8" i="34" s="1"/>
  <c r="W8" i="34" a="1"/>
  <c r="W8" i="34" s="1"/>
  <c r="Z8" i="34" a="1"/>
  <c r="Z8" i="34" s="1"/>
  <c r="X8" i="34" a="1"/>
  <c r="X8" i="34" s="1"/>
  <c r="AB8" i="34"/>
  <c r="Y6" i="34" a="1"/>
  <c r="Y6" i="34" s="1"/>
  <c r="X7" i="34" a="1"/>
  <c r="X7" i="34" s="1"/>
  <c r="Y7" i="34" a="1"/>
  <c r="Y7" i="34" s="1"/>
  <c r="Z7" i="34" a="1"/>
  <c r="Z7" i="34" s="1"/>
  <c r="W7" i="34" a="1"/>
  <c r="W7" i="34" s="1"/>
  <c r="AA7" i="34"/>
  <c r="X6" i="34" a="1"/>
  <c r="X6" i="34" s="1"/>
  <c r="W6" i="34" a="1"/>
  <c r="W6" i="34" s="1"/>
  <c r="Z6" i="34" a="1"/>
  <c r="Z6" i="34" s="1"/>
  <c r="AB6" i="34"/>
  <c r="AB9" i="34"/>
  <c r="AA9" i="34"/>
  <c r="Y9" i="34" a="1"/>
  <c r="Y9" i="34" s="1"/>
  <c r="W9" i="34" a="1"/>
  <c r="W9" i="34" s="1"/>
  <c r="Z9" i="34" a="1"/>
  <c r="Z9" i="34" s="1"/>
  <c r="X9" i="34" a="1"/>
  <c r="X9" i="34" s="1"/>
  <c r="AA6" i="32"/>
  <c r="AB7" i="32"/>
  <c r="AB6" i="33"/>
  <c r="AA6" i="33"/>
  <c r="Y7" i="33" a="1"/>
  <c r="Y7" i="33" s="1"/>
  <c r="W9" i="33" a="1"/>
  <c r="W9" i="33" s="1"/>
  <c r="Y6" i="33" a="1"/>
  <c r="Y6" i="33" s="1"/>
  <c r="AA7" i="33"/>
  <c r="AB9" i="33"/>
  <c r="Y9" i="33" a="1"/>
  <c r="Y9" i="33" s="1"/>
  <c r="W7" i="33" a="1"/>
  <c r="W7" i="33" s="1"/>
  <c r="W6" i="33" a="1"/>
  <c r="W6" i="33" s="1"/>
  <c r="Z9" i="33" a="1"/>
  <c r="Z9" i="33" s="1"/>
  <c r="X9" i="33" a="1"/>
  <c r="X9" i="33" s="1"/>
  <c r="AA8" i="33"/>
  <c r="Y8" i="33" a="1"/>
  <c r="Y8" i="33" s="1"/>
  <c r="W8" i="33" a="1"/>
  <c r="W8" i="33" s="1"/>
  <c r="X8" i="33" a="1"/>
  <c r="X8" i="33" s="1"/>
  <c r="AB8" i="33"/>
  <c r="Z8" i="33" a="1"/>
  <c r="Z8" i="33" s="1"/>
  <c r="X7" i="33" a="1"/>
  <c r="X7" i="33" s="1"/>
  <c r="Z6" i="33" a="1"/>
  <c r="Z6" i="33" s="1"/>
  <c r="Y6" i="32" a="1"/>
  <c r="Y6" i="32" s="1"/>
  <c r="X7" i="32" a="1"/>
  <c r="X7" i="32" s="1"/>
  <c r="Y7" i="32" a="1"/>
  <c r="Y7" i="32" s="1"/>
  <c r="Z7" i="32" a="1"/>
  <c r="Z7" i="32" s="1"/>
  <c r="W7" i="32" a="1"/>
  <c r="W7" i="32" s="1"/>
  <c r="AA7" i="32"/>
  <c r="X6" i="32" a="1"/>
  <c r="X6" i="32" s="1"/>
  <c r="AB6" i="32"/>
  <c r="Z6" i="32" a="1"/>
  <c r="Z6" i="32" s="1"/>
  <c r="W6" i="32" a="1"/>
  <c r="W6" i="32" s="1"/>
  <c r="AA8" i="32"/>
  <c r="Y8" i="32" a="1"/>
  <c r="Y8" i="32" s="1"/>
  <c r="W8" i="32" a="1"/>
  <c r="W8" i="32" s="1"/>
  <c r="Z8" i="32" a="1"/>
  <c r="Z8" i="32" s="1"/>
  <c r="X8" i="32" a="1"/>
  <c r="X8" i="32" s="1"/>
  <c r="AB8" i="32"/>
  <c r="AB9" i="32"/>
  <c r="AA9" i="32"/>
  <c r="Y9" i="32" a="1"/>
  <c r="Y9" i="32" s="1"/>
  <c r="W9" i="32" a="1"/>
  <c r="W9" i="32" s="1"/>
  <c r="Z9" i="32" a="1"/>
  <c r="Z9" i="32" s="1"/>
  <c r="X9" i="32" a="1"/>
  <c r="X9" i="32" s="1"/>
  <c r="AB6" i="31"/>
  <c r="W9" i="31" a="1"/>
  <c r="W9" i="31" s="1"/>
  <c r="AB9" i="31"/>
  <c r="Y7" i="31" a="1"/>
  <c r="Y7" i="31" s="1"/>
  <c r="Z9" i="31" a="1"/>
  <c r="Z9" i="31" s="1"/>
  <c r="X9" i="31" a="1"/>
  <c r="X9" i="31" s="1"/>
  <c r="AA8" i="31"/>
  <c r="Y8" i="31" a="1"/>
  <c r="Y8" i="31" s="1"/>
  <c r="W8" i="31" a="1"/>
  <c r="W8" i="31" s="1"/>
  <c r="Z8" i="31" a="1"/>
  <c r="Z8" i="31" s="1"/>
  <c r="AB8" i="31"/>
  <c r="X8" i="31" a="1"/>
  <c r="X8" i="31" s="1"/>
  <c r="W7" i="31" a="1"/>
  <c r="W7" i="31" s="1"/>
  <c r="AA7" i="31"/>
  <c r="AA6" i="31"/>
  <c r="AA9" i="31"/>
  <c r="X7" i="31" a="1"/>
  <c r="X7" i="31" s="1"/>
  <c r="AB7" i="31"/>
  <c r="X6" i="31" a="1"/>
  <c r="X6" i="31" s="1"/>
  <c r="Y9" i="31" a="1"/>
  <c r="Y9" i="31" s="1"/>
  <c r="W6" i="31" a="1"/>
  <c r="W6" i="31" s="1"/>
  <c r="Z7" i="31" a="1"/>
  <c r="Z7" i="31" s="1"/>
  <c r="Z6" i="31" a="1"/>
  <c r="Z6" i="31" s="1"/>
  <c r="V9" i="2"/>
  <c r="V8" i="2"/>
  <c r="V7" i="2"/>
  <c r="V6" i="2"/>
  <c r="B17" i="2"/>
  <c r="B19" i="2"/>
  <c r="A19" i="2"/>
  <c r="B15" i="2"/>
  <c r="A15" i="2"/>
  <c r="B18" i="2"/>
  <c r="A18" i="2"/>
  <c r="B20" i="2"/>
  <c r="A20" i="2"/>
  <c r="B16" i="2"/>
  <c r="A16" i="2"/>
  <c r="A17" i="2"/>
  <c r="H18" i="48" l="1" a="1"/>
  <c r="H18" i="48" s="1"/>
  <c r="K18" i="48" s="1"/>
  <c r="H17" i="48" a="1"/>
  <c r="H17" i="48" s="1"/>
  <c r="L17" i="48" s="1"/>
  <c r="H20" i="49" a="1"/>
  <c r="H20" i="49" s="1"/>
  <c r="J20" i="49" s="1"/>
  <c r="H19" i="50" a="1"/>
  <c r="H19" i="50" s="1"/>
  <c r="L19" i="50" s="1"/>
  <c r="H19" i="48" a="1"/>
  <c r="H19" i="48" s="1"/>
  <c r="K19" i="48" s="1"/>
  <c r="H20" i="48" a="1"/>
  <c r="H20" i="48" s="1"/>
  <c r="M20" i="48" s="1"/>
  <c r="H20" i="50" a="1"/>
  <c r="H20" i="50" s="1"/>
  <c r="P20" i="50" s="1"/>
  <c r="H17" i="50" a="1"/>
  <c r="H17" i="50" s="1"/>
  <c r="O17" i="50" s="1"/>
  <c r="H18" i="50" a="1"/>
  <c r="H18" i="50" s="1"/>
  <c r="L18" i="50" s="1"/>
  <c r="H17" i="49" a="1"/>
  <c r="H17" i="49" s="1"/>
  <c r="O17" i="49" s="1"/>
  <c r="H18" i="49" a="1"/>
  <c r="H18" i="49" s="1"/>
  <c r="N18" i="49" s="1"/>
  <c r="P19" i="50"/>
  <c r="H19" i="49" a="1"/>
  <c r="H19" i="49" s="1"/>
  <c r="N19" i="49" s="1"/>
  <c r="H18" i="45" a="1"/>
  <c r="H18" i="45" s="1"/>
  <c r="K18" i="45" s="1"/>
  <c r="AC6" i="34"/>
  <c r="H19" i="46" a="1"/>
  <c r="H19" i="46" s="1"/>
  <c r="P19" i="46" s="1"/>
  <c r="H20" i="45" a="1"/>
  <c r="H20" i="45" s="1"/>
  <c r="I20" i="45" s="1"/>
  <c r="H18" i="47" a="1"/>
  <c r="H18" i="47" s="1"/>
  <c r="K18" i="47" s="1"/>
  <c r="H17" i="47" a="1"/>
  <c r="H17" i="47" s="1"/>
  <c r="K17" i="47" s="1"/>
  <c r="H19" i="47" a="1"/>
  <c r="H19" i="47" s="1"/>
  <c r="K19" i="47" s="1"/>
  <c r="H20" i="47" a="1"/>
  <c r="H20" i="47" s="1"/>
  <c r="P20" i="47" s="1"/>
  <c r="H20" i="46" a="1"/>
  <c r="H20" i="46" s="1"/>
  <c r="L20" i="46" s="1"/>
  <c r="H18" i="46" a="1"/>
  <c r="H18" i="46" s="1"/>
  <c r="P18" i="46" s="1"/>
  <c r="H17" i="46" a="1"/>
  <c r="H17" i="46" s="1"/>
  <c r="P17" i="46" s="1"/>
  <c r="H19" i="45" a="1"/>
  <c r="H19" i="45" s="1"/>
  <c r="L19" i="45" s="1"/>
  <c r="H17" i="45" a="1"/>
  <c r="H17" i="45" s="1"/>
  <c r="H20" i="44" a="1"/>
  <c r="H20" i="44" s="1"/>
  <c r="K20" i="44" s="1"/>
  <c r="H18" i="44" a="1"/>
  <c r="H18" i="44" s="1"/>
  <c r="K18" i="44" s="1"/>
  <c r="H19" i="44" a="1"/>
  <c r="H19" i="44" s="1"/>
  <c r="P19" i="44" s="1"/>
  <c r="H17" i="44" a="1"/>
  <c r="H17" i="44" s="1"/>
  <c r="AD7" i="33"/>
  <c r="AC9" i="33"/>
  <c r="AD7" i="36"/>
  <c r="AD6" i="38"/>
  <c r="AD7" i="38"/>
  <c r="AC9" i="38"/>
  <c r="AD9" i="38"/>
  <c r="AC6" i="38"/>
  <c r="AE6" i="38" s="1"/>
  <c r="AC7" i="38"/>
  <c r="AD8" i="38"/>
  <c r="AC8" i="38"/>
  <c r="AD6" i="37"/>
  <c r="AD7" i="37"/>
  <c r="AC7" i="37"/>
  <c r="AD7" i="35"/>
  <c r="AD8" i="37"/>
  <c r="AC6" i="37"/>
  <c r="AD9" i="37"/>
  <c r="AC8" i="37"/>
  <c r="AC9" i="37"/>
  <c r="AD6" i="36"/>
  <c r="AD8" i="36"/>
  <c r="AC9" i="36"/>
  <c r="AC8" i="36"/>
  <c r="AC7" i="36"/>
  <c r="AD9" i="36"/>
  <c r="AC6" i="36"/>
  <c r="AD6" i="35"/>
  <c r="AC8" i="35"/>
  <c r="AC7" i="35"/>
  <c r="AD9" i="35"/>
  <c r="AC9" i="35"/>
  <c r="AC6" i="35"/>
  <c r="AD8" i="35"/>
  <c r="AD7" i="34"/>
  <c r="AD9" i="34"/>
  <c r="AD6" i="34"/>
  <c r="AC9" i="34"/>
  <c r="AC7" i="34"/>
  <c r="AC6" i="32"/>
  <c r="AD8" i="34"/>
  <c r="AC8" i="34"/>
  <c r="AD9" i="33"/>
  <c r="AD8" i="33"/>
  <c r="AD6" i="33"/>
  <c r="AC8" i="33"/>
  <c r="AD9" i="32"/>
  <c r="AD7" i="32"/>
  <c r="AC7" i="33"/>
  <c r="AC6" i="33"/>
  <c r="AC7" i="32"/>
  <c r="AC9" i="32"/>
  <c r="AD8" i="32"/>
  <c r="AC8" i="32"/>
  <c r="AD6" i="32"/>
  <c r="AD7" i="31"/>
  <c r="AD6" i="31"/>
  <c r="AC6" i="31"/>
  <c r="AC8" i="31"/>
  <c r="AC9" i="31"/>
  <c r="AD8" i="31"/>
  <c r="AC7" i="31"/>
  <c r="AD9" i="31"/>
  <c r="Z7" i="2" a="1"/>
  <c r="Z7" i="2" s="1"/>
  <c r="Z8" i="2" a="1"/>
  <c r="X6" i="2" a="1"/>
  <c r="Y8" i="2" a="1"/>
  <c r="Y6" i="2" a="1"/>
  <c r="W9" i="2" a="1"/>
  <c r="W6" i="2" a="1"/>
  <c r="AB9" i="2"/>
  <c r="AA9" i="2"/>
  <c r="W6" i="2"/>
  <c r="K17" i="48" l="1"/>
  <c r="L19" i="49"/>
  <c r="K20" i="49"/>
  <c r="L20" i="49"/>
  <c r="J17" i="49"/>
  <c r="I17" i="49"/>
  <c r="J18" i="48"/>
  <c r="N18" i="48"/>
  <c r="I17" i="48"/>
  <c r="O18" i="48"/>
  <c r="O19" i="48"/>
  <c r="M17" i="48"/>
  <c r="O17" i="45"/>
  <c r="C13" i="53" s="1"/>
  <c r="A13" i="53"/>
  <c r="P17" i="44"/>
  <c r="B12" i="53" s="1"/>
  <c r="A12" i="53"/>
  <c r="AE9" i="33"/>
  <c r="M20" i="50"/>
  <c r="J20" i="50"/>
  <c r="N17" i="49"/>
  <c r="L19" i="48"/>
  <c r="L18" i="48"/>
  <c r="M19" i="48"/>
  <c r="J19" i="48"/>
  <c r="N20" i="48"/>
  <c r="L20" i="48"/>
  <c r="P20" i="48"/>
  <c r="I20" i="48"/>
  <c r="K20" i="48"/>
  <c r="N19" i="48"/>
  <c r="P19" i="48"/>
  <c r="M18" i="48"/>
  <c r="P18" i="48"/>
  <c r="J20" i="48"/>
  <c r="O20" i="48"/>
  <c r="I19" i="48"/>
  <c r="I18" i="48"/>
  <c r="AE6" i="34"/>
  <c r="P20" i="45"/>
  <c r="I19" i="46"/>
  <c r="P17" i="48"/>
  <c r="J19" i="50"/>
  <c r="M18" i="45"/>
  <c r="J17" i="48"/>
  <c r="O17" i="48"/>
  <c r="I18" i="49"/>
  <c r="K20" i="50"/>
  <c r="M19" i="50"/>
  <c r="K20" i="45"/>
  <c r="O18" i="45"/>
  <c r="N17" i="48"/>
  <c r="L18" i="49"/>
  <c r="O20" i="50"/>
  <c r="K19" i="50"/>
  <c r="M19" i="46"/>
  <c r="N20" i="46"/>
  <c r="L18" i="47"/>
  <c r="O20" i="49"/>
  <c r="P20" i="49"/>
  <c r="N18" i="45"/>
  <c r="P18" i="45"/>
  <c r="J18" i="47"/>
  <c r="I20" i="49"/>
  <c r="M20" i="49"/>
  <c r="J18" i="45"/>
  <c r="L18" i="45"/>
  <c r="I18" i="45"/>
  <c r="M20" i="46"/>
  <c r="O18" i="47"/>
  <c r="N20" i="49"/>
  <c r="K19" i="49"/>
  <c r="N20" i="45"/>
  <c r="J20" i="45"/>
  <c r="O19" i="49"/>
  <c r="P19" i="49"/>
  <c r="L20" i="45"/>
  <c r="O20" i="45"/>
  <c r="K19" i="46"/>
  <c r="I19" i="49"/>
  <c r="J19" i="49"/>
  <c r="P18" i="49"/>
  <c r="N20" i="50"/>
  <c r="L20" i="50"/>
  <c r="N19" i="50"/>
  <c r="O19" i="50"/>
  <c r="M20" i="45"/>
  <c r="P20" i="46"/>
  <c r="O19" i="46"/>
  <c r="K20" i="47"/>
  <c r="J17" i="47"/>
  <c r="M19" i="49"/>
  <c r="O18" i="49"/>
  <c r="L17" i="49"/>
  <c r="I20" i="50"/>
  <c r="I19" i="50"/>
  <c r="M18" i="47"/>
  <c r="P18" i="47"/>
  <c r="N17" i="50"/>
  <c r="M17" i="50"/>
  <c r="L17" i="50"/>
  <c r="K17" i="50"/>
  <c r="P17" i="50"/>
  <c r="I17" i="50"/>
  <c r="J17" i="50"/>
  <c r="I18" i="50"/>
  <c r="P18" i="50"/>
  <c r="M18" i="50"/>
  <c r="K18" i="50"/>
  <c r="J18" i="50"/>
  <c r="O18" i="50"/>
  <c r="N18" i="50"/>
  <c r="I18" i="46"/>
  <c r="J19" i="46"/>
  <c r="L19" i="46"/>
  <c r="O17" i="47"/>
  <c r="J18" i="49"/>
  <c r="M18" i="49"/>
  <c r="K17" i="49"/>
  <c r="P17" i="49"/>
  <c r="M18" i="46"/>
  <c r="N19" i="46"/>
  <c r="K18" i="49"/>
  <c r="M17" i="49"/>
  <c r="O20" i="46"/>
  <c r="K18" i="46"/>
  <c r="I20" i="47"/>
  <c r="N18" i="47"/>
  <c r="M20" i="47"/>
  <c r="O20" i="47"/>
  <c r="J20" i="47"/>
  <c r="L20" i="47"/>
  <c r="P17" i="45"/>
  <c r="B13" i="53" s="1"/>
  <c r="N20" i="47"/>
  <c r="M19" i="47"/>
  <c r="O19" i="47"/>
  <c r="L17" i="47"/>
  <c r="I18" i="47"/>
  <c r="M17" i="47"/>
  <c r="J19" i="47"/>
  <c r="L19" i="47"/>
  <c r="N19" i="47"/>
  <c r="P19" i="47"/>
  <c r="N17" i="47"/>
  <c r="P17" i="47"/>
  <c r="I19" i="47"/>
  <c r="I17" i="47"/>
  <c r="M19" i="45"/>
  <c r="I20" i="46"/>
  <c r="K20" i="46"/>
  <c r="K17" i="46"/>
  <c r="O18" i="46"/>
  <c r="K19" i="45"/>
  <c r="J20" i="46"/>
  <c r="I17" i="46"/>
  <c r="M17" i="46"/>
  <c r="O17" i="46"/>
  <c r="J17" i="46"/>
  <c r="L17" i="46"/>
  <c r="J18" i="46"/>
  <c r="L18" i="46"/>
  <c r="N17" i="46"/>
  <c r="N18" i="46"/>
  <c r="J19" i="45"/>
  <c r="O19" i="45"/>
  <c r="N19" i="45"/>
  <c r="P19" i="45"/>
  <c r="I17" i="45"/>
  <c r="M17" i="45"/>
  <c r="I19" i="45"/>
  <c r="N17" i="45"/>
  <c r="L17" i="45"/>
  <c r="K17" i="45"/>
  <c r="J17" i="45"/>
  <c r="J20" i="44"/>
  <c r="P20" i="44"/>
  <c r="M20" i="44"/>
  <c r="L20" i="44"/>
  <c r="O18" i="44"/>
  <c r="L18" i="44"/>
  <c r="N20" i="44"/>
  <c r="M18" i="44"/>
  <c r="O20" i="44"/>
  <c r="J18" i="44"/>
  <c r="N18" i="44"/>
  <c r="P18" i="44"/>
  <c r="I20" i="44"/>
  <c r="I18" i="44"/>
  <c r="K19" i="44"/>
  <c r="I19" i="44"/>
  <c r="O19" i="44"/>
  <c r="M19" i="44"/>
  <c r="L19" i="44"/>
  <c r="J19" i="44"/>
  <c r="N19" i="44"/>
  <c r="I17" i="44"/>
  <c r="K17" i="44"/>
  <c r="O17" i="44"/>
  <c r="C12" i="53" s="1"/>
  <c r="J17" i="44"/>
  <c r="L17" i="44"/>
  <c r="M17" i="44"/>
  <c r="N17" i="44"/>
  <c r="AE7" i="33"/>
  <c r="AE7" i="36"/>
  <c r="AE7" i="38"/>
  <c r="AE6" i="37"/>
  <c r="AE7" i="37"/>
  <c r="AE9" i="38"/>
  <c r="AE8" i="38"/>
  <c r="AE8" i="37"/>
  <c r="AE9" i="37"/>
  <c r="AE9" i="35"/>
  <c r="AE7" i="35"/>
  <c r="AE8" i="36"/>
  <c r="AE6" i="36"/>
  <c r="AE9" i="36"/>
  <c r="AE6" i="35"/>
  <c r="AE8" i="35"/>
  <c r="AE6" i="32"/>
  <c r="AE7" i="34"/>
  <c r="AE8" i="34"/>
  <c r="AE9" i="34"/>
  <c r="AE6" i="33"/>
  <c r="AE8" i="33"/>
  <c r="AE9" i="32"/>
  <c r="AE7" i="32"/>
  <c r="AE8" i="32"/>
  <c r="AE9" i="31"/>
  <c r="AE7" i="31"/>
  <c r="AE6" i="31"/>
  <c r="AE8" i="31"/>
  <c r="AB8" i="2"/>
  <c r="X6" i="2"/>
  <c r="W9" i="2"/>
  <c r="AA6" i="2"/>
  <c r="Z8" i="2"/>
  <c r="Y8" i="2"/>
  <c r="Y6" i="2"/>
  <c r="W8" i="2" a="1"/>
  <c r="W8" i="2" s="1"/>
  <c r="AB6" i="2"/>
  <c r="Z9" i="2" a="1"/>
  <c r="Z9" i="2" s="1"/>
  <c r="Z6" i="2" a="1"/>
  <c r="Z6" i="2" s="1"/>
  <c r="AA8" i="2"/>
  <c r="AB7" i="2"/>
  <c r="X8" i="2" a="1"/>
  <c r="X8" i="2" s="1"/>
  <c r="X9" i="2" a="1"/>
  <c r="X9" i="2" s="1"/>
  <c r="Y9" i="2" a="1"/>
  <c r="Y9" i="2" s="1"/>
  <c r="Y7" i="2" a="1"/>
  <c r="Y7" i="2" s="1"/>
  <c r="X7" i="2" a="1"/>
  <c r="X7" i="2" s="1"/>
  <c r="AA7" i="2"/>
  <c r="W7" i="2" a="1"/>
  <c r="W7" i="2" s="1"/>
  <c r="AC9" i="2"/>
  <c r="H18" i="37" l="1" a="1"/>
  <c r="H18" i="37" s="1"/>
  <c r="G14" i="43" s="1"/>
  <c r="H20" i="38" a="1"/>
  <c r="H20" i="38" s="1"/>
  <c r="O15" i="43" s="1"/>
  <c r="H20" i="37" a="1"/>
  <c r="H20" i="37" s="1"/>
  <c r="H18" i="38" a="1"/>
  <c r="H18" i="38" s="1"/>
  <c r="L18" i="38" s="1"/>
  <c r="H19" i="37" a="1"/>
  <c r="H19" i="37" s="1"/>
  <c r="L19" i="37" s="1"/>
  <c r="H17" i="37" a="1"/>
  <c r="H17" i="37" s="1"/>
  <c r="C14" i="43" s="1"/>
  <c r="H20" i="36" a="1"/>
  <c r="H20" i="36" s="1"/>
  <c r="H19" i="38" a="1"/>
  <c r="H19" i="38" s="1"/>
  <c r="H17" i="38" a="1"/>
  <c r="H17" i="38" s="1"/>
  <c r="H17" i="35" a="1"/>
  <c r="H17" i="35" s="1"/>
  <c r="C12" i="43" s="1"/>
  <c r="H20" i="33" a="1"/>
  <c r="H20" i="33" s="1"/>
  <c r="H19" i="36" a="1"/>
  <c r="H19" i="36" s="1"/>
  <c r="H19" i="35" a="1"/>
  <c r="H19" i="35" s="1"/>
  <c r="H19" i="33" a="1"/>
  <c r="H19" i="33" s="1"/>
  <c r="H18" i="35" a="1"/>
  <c r="H18" i="35" s="1"/>
  <c r="H17" i="36" a="1"/>
  <c r="H17" i="36" s="1"/>
  <c r="C13" i="43" s="1"/>
  <c r="H18" i="36" a="1"/>
  <c r="H18" i="36" s="1"/>
  <c r="H20" i="35" a="1"/>
  <c r="H20" i="35" s="1"/>
  <c r="O20" i="35" s="1"/>
  <c r="P12" i="43" s="1"/>
  <c r="H20" i="32" a="1"/>
  <c r="H20" i="32" s="1"/>
  <c r="H18" i="34" a="1"/>
  <c r="H18" i="34" s="1"/>
  <c r="H18" i="33" a="1"/>
  <c r="H18" i="33" s="1"/>
  <c r="H17" i="34" a="1"/>
  <c r="H17" i="34" s="1"/>
  <c r="M17" i="34" s="1"/>
  <c r="H20" i="34" a="1"/>
  <c r="H20" i="34" s="1"/>
  <c r="H19" i="34" a="1"/>
  <c r="H19" i="34" s="1"/>
  <c r="H17" i="33" a="1"/>
  <c r="H17" i="33" s="1"/>
  <c r="C10" i="43" s="1"/>
  <c r="H18" i="32" a="1"/>
  <c r="H18" i="32" s="1"/>
  <c r="H19" i="32" a="1"/>
  <c r="H19" i="32" s="1"/>
  <c r="H17" i="32" a="1"/>
  <c r="H17" i="32" s="1"/>
  <c r="C9" i="43" s="1"/>
  <c r="H18" i="31" a="1"/>
  <c r="H18" i="31" s="1"/>
  <c r="H20" i="31" a="1"/>
  <c r="H20" i="31" s="1"/>
  <c r="H17" i="31" a="1"/>
  <c r="H17" i="31" s="1"/>
  <c r="H19" i="31" a="1"/>
  <c r="H19" i="31" s="1"/>
  <c r="AC7" i="2"/>
  <c r="AD6" i="2"/>
  <c r="AC8" i="2"/>
  <c r="AD7" i="2"/>
  <c r="AD8" i="2"/>
  <c r="AD9" i="2"/>
  <c r="AE9" i="2" s="1"/>
  <c r="AC6" i="2"/>
  <c r="K18" i="37" l="1"/>
  <c r="I18" i="37"/>
  <c r="N18" i="37"/>
  <c r="I20" i="38"/>
  <c r="K20" i="38"/>
  <c r="O19" i="37"/>
  <c r="L14" i="43" s="1"/>
  <c r="P18" i="37"/>
  <c r="I14" i="43" s="1"/>
  <c r="M20" i="38"/>
  <c r="N18" i="38"/>
  <c r="P17" i="37"/>
  <c r="E14" i="43" s="1"/>
  <c r="M18" i="37"/>
  <c r="O18" i="37"/>
  <c r="H14" i="43" s="1"/>
  <c r="O18" i="38"/>
  <c r="H15" i="43" s="1"/>
  <c r="M18" i="38"/>
  <c r="L18" i="37"/>
  <c r="J18" i="37"/>
  <c r="J17" i="35"/>
  <c r="L20" i="38"/>
  <c r="N20" i="38"/>
  <c r="J20" i="38"/>
  <c r="L17" i="35"/>
  <c r="O20" i="38"/>
  <c r="P15" i="43" s="1"/>
  <c r="P20" i="38"/>
  <c r="Q15" i="43" s="1"/>
  <c r="P19" i="34"/>
  <c r="M11" i="43" s="1"/>
  <c r="K11" i="43"/>
  <c r="J17" i="38"/>
  <c r="C15" i="43"/>
  <c r="L18" i="32"/>
  <c r="G9" i="43"/>
  <c r="L20" i="34"/>
  <c r="O11" i="43"/>
  <c r="L17" i="34"/>
  <c r="C11" i="43"/>
  <c r="K20" i="35"/>
  <c r="O12" i="43"/>
  <c r="L17" i="37"/>
  <c r="K19" i="36"/>
  <c r="K13" i="43"/>
  <c r="P19" i="38"/>
  <c r="M15" i="43" s="1"/>
  <c r="K15" i="43"/>
  <c r="K19" i="37"/>
  <c r="K14" i="43"/>
  <c r="K20" i="32"/>
  <c r="O9" i="43"/>
  <c r="L18" i="33"/>
  <c r="G10" i="43"/>
  <c r="P18" i="36"/>
  <c r="I13" i="43" s="1"/>
  <c r="G13" i="43"/>
  <c r="J17" i="37"/>
  <c r="L20" i="33"/>
  <c r="O10" i="43"/>
  <c r="K20" i="36"/>
  <c r="O13" i="43"/>
  <c r="P18" i="38"/>
  <c r="I15" i="43" s="1"/>
  <c r="G15" i="43"/>
  <c r="K19" i="32"/>
  <c r="K9" i="43"/>
  <c r="P18" i="35"/>
  <c r="I12" i="43" s="1"/>
  <c r="G12" i="43"/>
  <c r="K19" i="35"/>
  <c r="K12" i="43"/>
  <c r="L18" i="34"/>
  <c r="G11" i="43"/>
  <c r="O17" i="37"/>
  <c r="D14" i="43" s="1"/>
  <c r="J19" i="33"/>
  <c r="K10" i="43"/>
  <c r="O20" i="37"/>
  <c r="P14" i="43" s="1"/>
  <c r="O14" i="43"/>
  <c r="L19" i="31"/>
  <c r="K8" i="43"/>
  <c r="P20" i="31"/>
  <c r="Q8" i="43" s="1"/>
  <c r="O8" i="43"/>
  <c r="P18" i="31"/>
  <c r="I8" i="43" s="1"/>
  <c r="G8" i="43"/>
  <c r="N17" i="35"/>
  <c r="P17" i="35"/>
  <c r="E12" i="43" s="1"/>
  <c r="I17" i="35"/>
  <c r="K17" i="35"/>
  <c r="I17" i="37"/>
  <c r="N17" i="37"/>
  <c r="N19" i="33"/>
  <c r="M17" i="35"/>
  <c r="O17" i="35"/>
  <c r="D12" i="43" s="1"/>
  <c r="M17" i="37"/>
  <c r="K17" i="37"/>
  <c r="I18" i="38"/>
  <c r="J18" i="38"/>
  <c r="L19" i="33"/>
  <c r="O19" i="33"/>
  <c r="L10" i="43" s="1"/>
  <c r="I19" i="33"/>
  <c r="K18" i="38"/>
  <c r="L20" i="35"/>
  <c r="M20" i="35"/>
  <c r="M19" i="36"/>
  <c r="J20" i="35"/>
  <c r="J19" i="36"/>
  <c r="M19" i="33"/>
  <c r="P19" i="33"/>
  <c r="M10" i="43" s="1"/>
  <c r="N20" i="35"/>
  <c r="P20" i="35"/>
  <c r="Q12" i="43" s="1"/>
  <c r="O19" i="36"/>
  <c r="L13" i="43" s="1"/>
  <c r="I19" i="38"/>
  <c r="K19" i="33"/>
  <c r="O20" i="34"/>
  <c r="P11" i="43" s="1"/>
  <c r="I20" i="35"/>
  <c r="M19" i="35"/>
  <c r="L19" i="36"/>
  <c r="P20" i="37"/>
  <c r="Q14" i="43" s="1"/>
  <c r="K19" i="38"/>
  <c r="J20" i="37"/>
  <c r="O20" i="33"/>
  <c r="P10" i="43" s="1"/>
  <c r="L19" i="35"/>
  <c r="M20" i="36"/>
  <c r="I20" i="37"/>
  <c r="N20" i="37"/>
  <c r="P20" i="33"/>
  <c r="Q10" i="43" s="1"/>
  <c r="K17" i="34"/>
  <c r="O20" i="36"/>
  <c r="P13" i="43" s="1"/>
  <c r="M20" i="37"/>
  <c r="K20" i="37"/>
  <c r="M20" i="32"/>
  <c r="K18" i="35"/>
  <c r="L17" i="36"/>
  <c r="L20" i="37"/>
  <c r="J20" i="32"/>
  <c r="M20" i="33"/>
  <c r="I20" i="33"/>
  <c r="K18" i="33"/>
  <c r="P17" i="33"/>
  <c r="E10" i="43" s="1"/>
  <c r="M18" i="34"/>
  <c r="J19" i="35"/>
  <c r="P19" i="35"/>
  <c r="M12" i="43" s="1"/>
  <c r="O18" i="35"/>
  <c r="H12" i="43" s="1"/>
  <c r="J20" i="36"/>
  <c r="L20" i="36"/>
  <c r="O20" i="32"/>
  <c r="P9" i="43" s="1"/>
  <c r="J20" i="33"/>
  <c r="O17" i="32"/>
  <c r="D9" i="43" s="1"/>
  <c r="N19" i="35"/>
  <c r="N20" i="36"/>
  <c r="P20" i="36"/>
  <c r="Q13" i="43" s="1"/>
  <c r="P17" i="31"/>
  <c r="E8" i="43" s="1"/>
  <c r="N20" i="33"/>
  <c r="L20" i="32"/>
  <c r="K20" i="33"/>
  <c r="O19" i="35"/>
  <c r="L12" i="43" s="1"/>
  <c r="I18" i="35"/>
  <c r="I20" i="36"/>
  <c r="N20" i="32"/>
  <c r="P20" i="32"/>
  <c r="Q9" i="43" s="1"/>
  <c r="J17" i="34"/>
  <c r="N18" i="34"/>
  <c r="M18" i="35"/>
  <c r="L18" i="35"/>
  <c r="P19" i="37"/>
  <c r="M14" i="43" s="1"/>
  <c r="J19" i="37"/>
  <c r="I20" i="32"/>
  <c r="M19" i="32"/>
  <c r="M20" i="34"/>
  <c r="O17" i="34"/>
  <c r="D11" i="43" s="1"/>
  <c r="P18" i="34"/>
  <c r="I11" i="43" s="1"/>
  <c r="J18" i="35"/>
  <c r="I19" i="37"/>
  <c r="N19" i="37"/>
  <c r="O19" i="32"/>
  <c r="L9" i="43" s="1"/>
  <c r="M19" i="37"/>
  <c r="K17" i="36"/>
  <c r="L17" i="32"/>
  <c r="N17" i="34"/>
  <c r="P17" i="34"/>
  <c r="E11" i="43" s="1"/>
  <c r="K18" i="34"/>
  <c r="N19" i="36"/>
  <c r="P19" i="36"/>
  <c r="M13" i="43" s="1"/>
  <c r="P17" i="36"/>
  <c r="E13" i="43" s="1"/>
  <c r="M19" i="38"/>
  <c r="O19" i="38"/>
  <c r="L15" i="43" s="1"/>
  <c r="I17" i="34"/>
  <c r="I18" i="34"/>
  <c r="O18" i="34"/>
  <c r="H11" i="43" s="1"/>
  <c r="I19" i="36"/>
  <c r="M17" i="36"/>
  <c r="J19" i="38"/>
  <c r="L19" i="38"/>
  <c r="N17" i="36"/>
  <c r="N19" i="38"/>
  <c r="K17" i="38"/>
  <c r="N17" i="38"/>
  <c r="O17" i="38"/>
  <c r="D15" i="43" s="1"/>
  <c r="L17" i="38"/>
  <c r="M17" i="38"/>
  <c r="P17" i="38"/>
  <c r="E15" i="43" s="1"/>
  <c r="I17" i="38"/>
  <c r="N18" i="32"/>
  <c r="P18" i="32"/>
  <c r="I9" i="43" s="1"/>
  <c r="I18" i="32"/>
  <c r="K18" i="32"/>
  <c r="J17" i="32"/>
  <c r="P18" i="33"/>
  <c r="I10" i="43" s="1"/>
  <c r="I18" i="36"/>
  <c r="K18" i="36"/>
  <c r="M18" i="32"/>
  <c r="O18" i="32"/>
  <c r="H9" i="43" s="1"/>
  <c r="J18" i="32"/>
  <c r="N20" i="34"/>
  <c r="J18" i="34"/>
  <c r="I19" i="35"/>
  <c r="N18" i="35"/>
  <c r="I17" i="36"/>
  <c r="O17" i="36"/>
  <c r="D13" i="43" s="1"/>
  <c r="P20" i="34"/>
  <c r="Q11" i="43" s="1"/>
  <c r="N20" i="31"/>
  <c r="I20" i="31"/>
  <c r="O20" i="31"/>
  <c r="P8" i="43" s="1"/>
  <c r="J17" i="36"/>
  <c r="M18" i="36"/>
  <c r="O18" i="36"/>
  <c r="H13" i="43" s="1"/>
  <c r="J18" i="36"/>
  <c r="L18" i="36"/>
  <c r="N18" i="36"/>
  <c r="J18" i="31"/>
  <c r="M18" i="31"/>
  <c r="K18" i="31"/>
  <c r="N18" i="31"/>
  <c r="I18" i="33"/>
  <c r="O18" i="33"/>
  <c r="H10" i="43" s="1"/>
  <c r="O18" i="31"/>
  <c r="H8" i="43" s="1"/>
  <c r="L18" i="31"/>
  <c r="M18" i="33"/>
  <c r="J18" i="33"/>
  <c r="I18" i="31"/>
  <c r="J17" i="33"/>
  <c r="N18" i="33"/>
  <c r="J20" i="31"/>
  <c r="J19" i="32"/>
  <c r="L19" i="32"/>
  <c r="N19" i="32"/>
  <c r="P19" i="32"/>
  <c r="M9" i="43" s="1"/>
  <c r="K20" i="31"/>
  <c r="L20" i="31"/>
  <c r="I19" i="32"/>
  <c r="M19" i="34"/>
  <c r="I20" i="34"/>
  <c r="K20" i="34"/>
  <c r="I19" i="34"/>
  <c r="J20" i="34"/>
  <c r="K19" i="34"/>
  <c r="O19" i="34"/>
  <c r="L11" i="43" s="1"/>
  <c r="J19" i="34"/>
  <c r="L19" i="34"/>
  <c r="N19" i="34"/>
  <c r="N17" i="32"/>
  <c r="P17" i="32"/>
  <c r="E9" i="43" s="1"/>
  <c r="M20" i="31"/>
  <c r="I17" i="32"/>
  <c r="K17" i="32"/>
  <c r="M17" i="32"/>
  <c r="I17" i="33"/>
  <c r="K17" i="33"/>
  <c r="N17" i="33"/>
  <c r="L17" i="33"/>
  <c r="O17" i="33"/>
  <c r="D10" i="43" s="1"/>
  <c r="M17" i="33"/>
  <c r="J17" i="31"/>
  <c r="M17" i="31"/>
  <c r="O19" i="31"/>
  <c r="L8" i="43" s="1"/>
  <c r="N17" i="31"/>
  <c r="M19" i="31"/>
  <c r="I17" i="31"/>
  <c r="I19" i="31"/>
  <c r="K17" i="31"/>
  <c r="L17" i="31"/>
  <c r="P19" i="31"/>
  <c r="M8" i="43" s="1"/>
  <c r="O17" i="31"/>
  <c r="D8" i="43" s="1"/>
  <c r="N19" i="31"/>
  <c r="J19" i="31"/>
  <c r="K19" i="31"/>
  <c r="AE7" i="2"/>
  <c r="AE6" i="2"/>
  <c r="AE8" i="2"/>
  <c r="V7" i="42" l="1"/>
  <c r="A16" i="42"/>
  <c r="B15" i="42"/>
  <c r="A20" i="42"/>
  <c r="B16" i="42"/>
  <c r="A18" i="42"/>
  <c r="V8" i="42"/>
  <c r="B19" i="42"/>
  <c r="V7" i="41"/>
  <c r="B15" i="41"/>
  <c r="A20" i="41"/>
  <c r="A16" i="41"/>
  <c r="V8" i="41"/>
  <c r="B16" i="41"/>
  <c r="A18" i="41"/>
  <c r="B19" i="41"/>
  <c r="B20" i="41"/>
  <c r="V9" i="41"/>
  <c r="A19" i="41"/>
  <c r="B17" i="41"/>
  <c r="B20" i="42"/>
  <c r="B17" i="42"/>
  <c r="A19" i="42"/>
  <c r="V9" i="42"/>
  <c r="H18" i="2" a="1"/>
  <c r="H18" i="2" s="1"/>
  <c r="H17" i="2" a="1"/>
  <c r="H17" i="2" s="1"/>
  <c r="H20" i="2" a="1"/>
  <c r="H20" i="2" s="1"/>
  <c r="H19" i="2" a="1"/>
  <c r="H19" i="2" s="1"/>
  <c r="I19" i="2" l="1"/>
  <c r="K7" i="43"/>
  <c r="I20" i="2"/>
  <c r="O7" i="43"/>
  <c r="C7" i="43"/>
  <c r="O17" i="2"/>
  <c r="D7" i="43" s="1"/>
  <c r="I18" i="2"/>
  <c r="G7" i="43"/>
  <c r="P17" i="2"/>
  <c r="E7" i="43" s="1"/>
  <c r="P19" i="2"/>
  <c r="M7" i="43" s="1"/>
  <c r="P20" i="2"/>
  <c r="Q7" i="43" s="1"/>
  <c r="P18" i="2"/>
  <c r="I7" i="43" s="1"/>
  <c r="K18" i="2"/>
  <c r="K17" i="2"/>
  <c r="J17" i="2"/>
  <c r="O18" i="2"/>
  <c r="H7" i="43" s="1"/>
  <c r="L18" i="2"/>
  <c r="M17" i="2"/>
  <c r="J18" i="2"/>
  <c r="I17" i="2"/>
  <c r="M18" i="2"/>
  <c r="N18" i="2"/>
  <c r="L17" i="2"/>
  <c r="N17" i="2"/>
  <c r="K19" i="2"/>
  <c r="L19" i="2"/>
  <c r="N19" i="2"/>
  <c r="J19" i="2"/>
  <c r="O19" i="2"/>
  <c r="L7" i="43" s="1"/>
  <c r="N20" i="2"/>
  <c r="M20" i="2"/>
  <c r="O20" i="2"/>
  <c r="P7" i="43" s="1"/>
  <c r="J20" i="2"/>
  <c r="M19" i="2"/>
  <c r="K20" i="2"/>
  <c r="L20" i="2"/>
  <c r="B18" i="42" l="1"/>
  <c r="A17" i="42"/>
  <c r="A15" i="42"/>
  <c r="V6" i="42"/>
  <c r="B18" i="41"/>
  <c r="V6" i="41"/>
  <c r="A15" i="41"/>
  <c r="A17" i="41"/>
  <c r="Y7" i="41" l="1" a="1"/>
  <c r="Y9" i="41" a="1"/>
  <c r="Z8" i="41" a="1"/>
  <c r="X7" i="41" a="1"/>
  <c r="Z9" i="41" a="1"/>
  <c r="Y8" i="41" a="1"/>
  <c r="Z7" i="41" a="1"/>
  <c r="X8" i="41" a="1"/>
  <c r="X9" i="41" a="1"/>
  <c r="AA8" i="42"/>
  <c r="AB8" i="42"/>
  <c r="AA9" i="42"/>
  <c r="AA7" i="42"/>
  <c r="Y7" i="42" a="1"/>
  <c r="Y7" i="42" s="1"/>
  <c r="W7" i="42" a="1"/>
  <c r="W7" i="42" s="1"/>
  <c r="Y8" i="42" a="1"/>
  <c r="Y8" i="42" s="1"/>
  <c r="Z8" i="42" a="1"/>
  <c r="Z8" i="42" s="1"/>
  <c r="Y9" i="42" a="1"/>
  <c r="Y9" i="42" s="1"/>
  <c r="Z9" i="42" a="1"/>
  <c r="Z9" i="42" s="1"/>
  <c r="X7" i="42" a="1"/>
  <c r="X7" i="42" s="1"/>
  <c r="W8" i="42" a="1"/>
  <c r="W8" i="42" s="1"/>
  <c r="AB9" i="42"/>
  <c r="W9" i="42" a="1"/>
  <c r="W9" i="42" s="1"/>
  <c r="Z7" i="42" a="1"/>
  <c r="Z7" i="42" s="1"/>
  <c r="X8" i="42" a="1"/>
  <c r="X8" i="42" s="1"/>
  <c r="X9" i="42" a="1"/>
  <c r="X9" i="42" s="1"/>
  <c r="AB7" i="42"/>
  <c r="X6" i="41" a="1"/>
  <c r="Y6" i="41" a="1"/>
  <c r="Z6" i="41" a="1"/>
  <c r="Z6" i="42" a="1"/>
  <c r="Z6" i="42" s="1"/>
  <c r="X6" i="42" a="1"/>
  <c r="X6" i="42" s="1"/>
  <c r="AA6" i="42"/>
  <c r="Y6" i="42" a="1"/>
  <c r="Y6" i="42" s="1"/>
  <c r="AB6" i="42"/>
  <c r="W6" i="42" a="1"/>
  <c r="W6" i="42" s="1"/>
  <c r="AD8" i="42" l="1"/>
  <c r="AD6" i="42"/>
  <c r="AD9" i="42"/>
  <c r="AC8" i="42"/>
  <c r="AC7" i="42"/>
  <c r="AC6" i="42"/>
  <c r="AD7" i="42"/>
  <c r="AC9" i="42"/>
  <c r="AE7" i="42" l="1"/>
  <c r="AE6" i="42"/>
  <c r="AE8" i="42"/>
  <c r="AE9" i="42"/>
  <c r="H20" i="42" l="1" a="1"/>
  <c r="H20" i="42" s="1"/>
  <c r="H19" i="42" a="1"/>
  <c r="H19" i="42" s="1"/>
  <c r="H18" i="42" a="1"/>
  <c r="H18" i="42" s="1"/>
  <c r="A7" i="53" s="1"/>
  <c r="H17" i="42" a="1"/>
  <c r="H17" i="42" s="1"/>
  <c r="A5" i="53" s="1"/>
  <c r="N19" i="42" l="1"/>
  <c r="A9" i="53"/>
  <c r="N20" i="42"/>
  <c r="A11" i="53"/>
  <c r="N18" i="42"/>
  <c r="B29" i="41"/>
  <c r="L17" i="42"/>
  <c r="B25" i="41"/>
  <c r="I20" i="42"/>
  <c r="J20" i="42"/>
  <c r="L20" i="42"/>
  <c r="P17" i="42"/>
  <c r="K20" i="42"/>
  <c r="P20" i="42"/>
  <c r="B11" i="53" s="1"/>
  <c r="M20" i="42"/>
  <c r="M19" i="42"/>
  <c r="O20" i="42"/>
  <c r="C11" i="53" s="1"/>
  <c r="L19" i="42"/>
  <c r="P19" i="42"/>
  <c r="B9" i="53" s="1"/>
  <c r="O19" i="42"/>
  <c r="C9" i="53" s="1"/>
  <c r="I18" i="42"/>
  <c r="P18" i="42"/>
  <c r="I19" i="42"/>
  <c r="J19" i="42"/>
  <c r="M18" i="42"/>
  <c r="J18" i="42"/>
  <c r="J17" i="42"/>
  <c r="O18" i="42"/>
  <c r="L18" i="42"/>
  <c r="K19" i="42"/>
  <c r="K18" i="42"/>
  <c r="O17" i="42"/>
  <c r="M17" i="42"/>
  <c r="I17" i="42"/>
  <c r="N17" i="42"/>
  <c r="K17" i="42"/>
  <c r="W7" i="41"/>
  <c r="Z8" i="41"/>
  <c r="AB6" i="41"/>
  <c r="W9" i="41"/>
  <c r="Y7" i="41"/>
  <c r="W8" i="41"/>
  <c r="Y9" i="41"/>
  <c r="Y6" i="41"/>
  <c r="Z9" i="41"/>
  <c r="AB9" i="41"/>
  <c r="Y8" i="41"/>
  <c r="Z6" i="41"/>
  <c r="AB7" i="41"/>
  <c r="W6" i="41"/>
  <c r="AB8" i="41"/>
  <c r="Z7" i="41"/>
  <c r="AA8" i="41"/>
  <c r="X6" i="41"/>
  <c r="AA9" i="41"/>
  <c r="X9" i="41"/>
  <c r="AA6" i="41"/>
  <c r="X8" i="41"/>
  <c r="AA7" i="41"/>
  <c r="X7" i="41"/>
  <c r="AC7" i="41" l="1"/>
  <c r="AC9" i="41"/>
  <c r="AD8" i="41"/>
  <c r="AD6" i="41"/>
  <c r="AC6" i="41"/>
  <c r="AD7" i="41"/>
  <c r="AE7" i="41" s="1"/>
  <c r="AD9" i="41"/>
  <c r="AE9" i="41" s="1"/>
  <c r="AC8" i="41"/>
  <c r="AE6" i="41" l="1"/>
  <c r="AE8" i="41"/>
  <c r="H17" i="41" l="1" a="1"/>
  <c r="H17" i="41" s="1"/>
  <c r="L17" i="41" s="1"/>
  <c r="H20" i="41" a="1"/>
  <c r="H20" i="41" s="1"/>
  <c r="O20" i="41" s="1"/>
  <c r="C10" i="53" s="1"/>
  <c r="H19" i="41" a="1"/>
  <c r="H19" i="41" s="1"/>
  <c r="N19" i="41" s="1"/>
  <c r="H18" i="41" a="1"/>
  <c r="H18" i="41" s="1"/>
  <c r="M18" i="41" s="1"/>
  <c r="N17" i="41"/>
  <c r="M17" i="41"/>
  <c r="N20" i="41"/>
  <c r="P20" i="41" l="1"/>
  <c r="B10" i="53" s="1"/>
  <c r="K17" i="41"/>
  <c r="I17" i="41"/>
  <c r="P17" i="41"/>
  <c r="J17" i="41"/>
  <c r="O17" i="41"/>
  <c r="M20" i="41"/>
  <c r="A4" i="53"/>
  <c r="I20" i="41"/>
  <c r="A10" i="53"/>
  <c r="J20" i="41"/>
  <c r="M19" i="41"/>
  <c r="J19" i="41"/>
  <c r="L20" i="41"/>
  <c r="K20" i="41"/>
  <c r="O19" i="41"/>
  <c r="C8" i="53" s="1"/>
  <c r="L19" i="41"/>
  <c r="P19" i="41"/>
  <c r="B8" i="53" s="1"/>
  <c r="K19" i="41"/>
  <c r="A8" i="53"/>
  <c r="I19" i="41"/>
  <c r="P18" i="41"/>
  <c r="O18" i="41"/>
  <c r="L18" i="41"/>
  <c r="J18" i="41"/>
  <c r="I18" i="41"/>
  <c r="K18" i="41"/>
  <c r="A6" i="53"/>
  <c r="N18" i="41"/>
</calcChain>
</file>

<file path=xl/sharedStrings.xml><?xml version="1.0" encoding="utf-8"?>
<sst xmlns="http://schemas.openxmlformats.org/spreadsheetml/2006/main" count="954" uniqueCount="286">
  <si>
    <t>:</t>
  </si>
  <si>
    <t>points for a win</t>
  </si>
  <si>
    <t>points for a loss</t>
  </si>
  <si>
    <t>points for a draw</t>
  </si>
  <si>
    <t>W</t>
  </si>
  <si>
    <t>D</t>
  </si>
  <si>
    <t>L</t>
  </si>
  <si>
    <t>PTS</t>
  </si>
  <si>
    <t>GF</t>
  </si>
  <si>
    <t>GA</t>
  </si>
  <si>
    <t>GP</t>
  </si>
  <si>
    <t>GD</t>
  </si>
  <si>
    <t>Points</t>
  </si>
  <si>
    <t>Want more? Visit:</t>
  </si>
  <si>
    <t>http://excel-example.com/templates/sport-tournament-template</t>
  </si>
  <si>
    <t>rank</t>
  </si>
  <si>
    <t>Bonus/penalty points</t>
  </si>
  <si>
    <t>GROUPE 1</t>
  </si>
  <si>
    <t>GROUPE 3</t>
  </si>
  <si>
    <t>GROUPE 4</t>
  </si>
  <si>
    <t>Classement Groupe 1</t>
  </si>
  <si>
    <t>Classement Groupe 2</t>
  </si>
  <si>
    <t>GROUPE 5</t>
  </si>
  <si>
    <t>GROUPE 6</t>
  </si>
  <si>
    <t>GROUPE 7</t>
  </si>
  <si>
    <t>GROUPE 8</t>
  </si>
  <si>
    <t>GROUPE 9</t>
  </si>
  <si>
    <t>Classement Groupe 3</t>
  </si>
  <si>
    <t>TOURNOI - TEAM BOCCIA LHF</t>
  </si>
  <si>
    <t>Equipes</t>
  </si>
  <si>
    <t>Horaire prévisionnel</t>
  </si>
  <si>
    <t>10:10 - 10:30</t>
  </si>
  <si>
    <t>10:30 - 10:50</t>
  </si>
  <si>
    <t>10:50 - 11:10</t>
  </si>
  <si>
    <t>11:10 - 11:30</t>
  </si>
  <si>
    <t>11:30 - 11:50</t>
  </si>
  <si>
    <t>11:50 - 12:10</t>
  </si>
  <si>
    <t>INSCRIPTIONS DES EQUIPES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</si>
  <si>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</si>
  <si>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</si>
  <si>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</si>
  <si>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</si>
  <si>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</si>
  <si>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</si>
  <si>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</si>
  <si>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</si>
  <si>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</si>
  <si>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</si>
  <si>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</si>
  <si>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</si>
  <si>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</si>
  <si>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</si>
  <si>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</si>
  <si>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</si>
  <si>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</si>
  <si>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</si>
  <si>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TEAM 19</t>
  </si>
  <si>
    <t>TEAM 20</t>
  </si>
  <si>
    <t>TEAM 21</t>
  </si>
  <si>
    <t>TEAM 22</t>
  </si>
  <si>
    <t>TEAM 23</t>
  </si>
  <si>
    <t>TEAM 24</t>
  </si>
  <si>
    <t>TEAM 25</t>
  </si>
  <si>
    <t>TEAM 26</t>
  </si>
  <si>
    <t>TEAM 27</t>
  </si>
  <si>
    <t>TEAM 28</t>
  </si>
  <si>
    <t>TEAM 29</t>
  </si>
  <si>
    <t>TEAM 30</t>
  </si>
  <si>
    <t>TEAM 31</t>
  </si>
  <si>
    <t>TEAM 32</t>
  </si>
  <si>
    <t>TEAM 33</t>
  </si>
  <si>
    <t>TEAM 34</t>
  </si>
  <si>
    <t>TEAM 35</t>
  </si>
  <si>
    <t>TEAM 36</t>
  </si>
  <si>
    <t>TERRAIN 1</t>
  </si>
  <si>
    <t>SCORE</t>
  </si>
  <si>
    <t>TERRAIN 2</t>
  </si>
  <si>
    <t>TERRAIN 3</t>
  </si>
  <si>
    <t>TERRAIN 4</t>
  </si>
  <si>
    <t>TERRAIN 5</t>
  </si>
  <si>
    <t>TERRAIN 6</t>
  </si>
  <si>
    <t>TERRAIN 7</t>
  </si>
  <si>
    <t>TERRAIN 8</t>
  </si>
  <si>
    <t>TERRAIN 9</t>
  </si>
  <si>
    <t>GROUPE 2</t>
  </si>
  <si>
    <t>Classement Groupe 4</t>
  </si>
  <si>
    <t>Classement Groupe 5</t>
  </si>
  <si>
    <t>Classement Groupe 6</t>
  </si>
  <si>
    <t>Classement Groupe 7</t>
  </si>
  <si>
    <t>Classement Groupe 8</t>
  </si>
  <si>
    <t>Classement Groupe 9</t>
  </si>
  <si>
    <t>13:00 - 13:20</t>
  </si>
  <si>
    <t>CHAMPION'S LEAGUE 1</t>
  </si>
  <si>
    <t>12:40 - 13:00</t>
  </si>
  <si>
    <t>13:20 - 13:40</t>
  </si>
  <si>
    <t>13:40 - 14:00</t>
  </si>
  <si>
    <t>14:00 - 14:20</t>
  </si>
  <si>
    <t>12:20 - 12:40</t>
  </si>
  <si>
    <t>CHAMPION'S LEAGUE 2</t>
  </si>
  <si>
    <t>DIFFERENCE SCORE</t>
  </si>
  <si>
    <t>CHAMPION'S LEAGUE</t>
  </si>
  <si>
    <t>SILVER LEAGUE</t>
  </si>
  <si>
    <t>BRONZE LEAGUE</t>
  </si>
  <si>
    <t>PLATINIUM LEAGUE</t>
  </si>
  <si>
    <t>FUN LEAGUE</t>
  </si>
  <si>
    <t>SILVER LEAGUE 1</t>
  </si>
  <si>
    <t>BRONZE LEAGUE 2</t>
  </si>
  <si>
    <t>BRONZE LEAGUE 1</t>
  </si>
  <si>
    <t>PLATINIUM LEAGUE 1</t>
  </si>
  <si>
    <t>PLATINIUM LEAGUE 2</t>
  </si>
  <si>
    <t>FUN LEAGUE 1</t>
  </si>
  <si>
    <t>CLASSEMENT 1 - 1ers</t>
  </si>
  <si>
    <t>CLASSEMENT 2 - 2èmes</t>
  </si>
  <si>
    <t>CLASSEMENT 3 - 3èmes</t>
  </si>
  <si>
    <t>CLASSEMENT 4 - 4 èmes</t>
  </si>
  <si>
    <t xml:space="preserve">FINALE </t>
  </si>
  <si>
    <t>14:20 - 14:40</t>
  </si>
  <si>
    <t>MATCH POUR LA 3ème PLACE</t>
  </si>
  <si>
    <t>RESULTATS &amp; CLASSEMENTS DES QUALIFICATIONS</t>
  </si>
  <si>
    <t>EQUIPES INSCRITES</t>
  </si>
  <si>
    <t>FIL DE SOI 1</t>
  </si>
  <si>
    <t>FIL DE SOI 2</t>
  </si>
  <si>
    <t>TABUCHET SPORT 1</t>
  </si>
  <si>
    <t>TABUCHET SPORT 2</t>
  </si>
  <si>
    <t>PRO MOSAN</t>
  </si>
  <si>
    <t>BALL MOSAN</t>
  </si>
  <si>
    <t>GAI SEJOUR 1</t>
  </si>
  <si>
    <t>GAI SEJOUR 2</t>
  </si>
  <si>
    <t>GAI SEJOUR 3</t>
  </si>
  <si>
    <t>AS EN VOITURETTE 1</t>
  </si>
  <si>
    <t>AS EN VOITURETTE 2</t>
  </si>
  <si>
    <t>TOURISTES</t>
  </si>
  <si>
    <t>MOMINOISE</t>
  </si>
  <si>
    <t>CS OPALIEN</t>
  </si>
  <si>
    <t>TOPAZE</t>
  </si>
  <si>
    <t>LES CANAILLES</t>
  </si>
  <si>
    <t>LES LOUPS</t>
  </si>
  <si>
    <t>PAYS DES MERVEILLES 1</t>
  </si>
  <si>
    <t>PAYS DES MERVEILLES 2</t>
  </si>
  <si>
    <t>ISPPC LEONARD DE VINCI</t>
  </si>
  <si>
    <t>CERCLE ADAPTE ANDENNAIS</t>
  </si>
  <si>
    <t>LA CORDEE 1</t>
  </si>
  <si>
    <t>LA CORDEE 2</t>
  </si>
  <si>
    <t>LE CALYDON</t>
  </si>
  <si>
    <t>JEUMONT ADDICT 1</t>
  </si>
  <si>
    <t>JEUMONT ADDICT 2</t>
  </si>
  <si>
    <t>CHAFRIPONS 1</t>
  </si>
  <si>
    <t>CHAFRIPONS 2</t>
  </si>
  <si>
    <t>CHAFRIPONS 3</t>
  </si>
  <si>
    <t>CENTRE REGNIERS</t>
  </si>
  <si>
    <t>Terrain L1</t>
  </si>
  <si>
    <t>Terrain L2</t>
  </si>
  <si>
    <t>Terrain L3</t>
  </si>
  <si>
    <t>Terrain L4</t>
  </si>
  <si>
    <t>Terrain L5</t>
  </si>
  <si>
    <t>Terrain L6</t>
  </si>
  <si>
    <t>Terrain L7</t>
  </si>
  <si>
    <t>Terrain L8</t>
  </si>
  <si>
    <t>Terrain L9</t>
  </si>
  <si>
    <t>TERRAIN L1</t>
  </si>
  <si>
    <t>TERRAIN L2</t>
  </si>
  <si>
    <t>TERRAIN L3</t>
  </si>
  <si>
    <t>TERRAIN L4</t>
  </si>
  <si>
    <t>TERRAIN L5</t>
  </si>
  <si>
    <t>TERRAIN L6</t>
  </si>
  <si>
    <t>TERRAIN L7</t>
  </si>
  <si>
    <t>TERRAIN L8</t>
  </si>
  <si>
    <t>TERRAIN L9</t>
  </si>
  <si>
    <t>Fil de soi</t>
  </si>
  <si>
    <t>Persoons Romain</t>
  </si>
  <si>
    <t>Fil de soi 1 : Leleu Daniel, Godart Catherine, Anne Mickael</t>
  </si>
  <si>
    <t>Fil de soi 2 : Benlashene Sebastien, Coibion Frédéric, Cassar Christine</t>
  </si>
  <si>
    <t>Acis soleil levant</t>
  </si>
  <si>
    <t>Decoster Laurent</t>
  </si>
  <si>
    <t>Acis soleil levant : Nicolas peche , Thaule jeff , Traoré moussa</t>
  </si>
  <si>
    <t>le Tabuchet sport</t>
  </si>
  <si>
    <t>canisius Olivier</t>
  </si>
  <si>
    <t>Tabuchet sport 1</t>
  </si>
  <si>
    <t xml:space="preserve">Tabuchet sport 2
</t>
  </si>
  <si>
    <t>Accueil Mosan</t>
  </si>
  <si>
    <t>Dubucq Yohann</t>
  </si>
  <si>
    <t>Jack-Mosan</t>
  </si>
  <si>
    <t>Ball-Mosan</t>
  </si>
  <si>
    <t>le Gai Séjour</t>
  </si>
  <si>
    <t>Ansay Murielle</t>
  </si>
  <si>
    <t>Gai Séjour 1: Philippe ORTU, Bruno BRANIA, Christian BRANIA</t>
  </si>
  <si>
    <t>Gai Séjour 2 : Laurent LEROY, Frédéric SAVOIE, Julien GIRARDOT</t>
  </si>
  <si>
    <t xml:space="preserve">Gai Séjour 3 : Belaïd IBEKNOUSSENE, Jacky LECLERCQ, Jean-Marie STEVANCE </t>
  </si>
  <si>
    <t>L'Accueil</t>
  </si>
  <si>
    <t>depret laurent</t>
  </si>
  <si>
    <t>les as en voiturette 1</t>
  </si>
  <si>
    <t>les as en voiturette 2</t>
  </si>
  <si>
    <t>Heureux abri</t>
  </si>
  <si>
    <t>Recloux Xavier</t>
  </si>
  <si>
    <t>Bocciabri Meunier Willy Habay Kimmy Van Malder Axel</t>
  </si>
  <si>
    <t>Les touristes Nachbauer Marcel Valois Roger Moget Geoffrey</t>
  </si>
  <si>
    <t>Mominoise Bruno Massimo Delporte Cédric Hecquet Alicia</t>
  </si>
  <si>
    <t>Le Domaine de la Brouffe</t>
  </si>
  <si>
    <t>Gobillon Jacques</t>
  </si>
  <si>
    <t>Cs Opalien : Guillium Serguei, Jouvin Jean-Jérome, Casabianca Justine</t>
  </si>
  <si>
    <t>Topaze: Antony Autrant, Lecointre Léa, Berna Benjamin</t>
  </si>
  <si>
    <t>Alteo</t>
  </si>
  <si>
    <t>Hubin anne Cécile</t>
  </si>
  <si>
    <t>Les canailles 1 Émile derweduez 2 Éric broulies 3 Jacques vanherpe</t>
  </si>
  <si>
    <t>Les loups 1 Marie Laurence tullier 2 Étienne 3 Daniel sybile</t>
  </si>
  <si>
    <t>Pays des merveilles (Abilis)</t>
  </si>
  <si>
    <t>Sandrine Steiger coordinatrice/ Eric Wislez directeur</t>
  </si>
  <si>
    <t>0032 4 345 70 20</t>
  </si>
  <si>
    <t>Pays des merveilles 1: François-Guillaume Eymieu, Freddy Koenig, Marcel Rondel</t>
  </si>
  <si>
    <t>Pays des merveilles 2: Samantha Proy, Jean-Michel Lapierre, Séverine Berthout</t>
  </si>
  <si>
    <t>ISPPC - Hôpital Léonard de Vinci - Centre de réadaptation fonctionnelle</t>
  </si>
  <si>
    <t>Loïc LION</t>
  </si>
  <si>
    <t>Centre Arthur Regniers</t>
  </si>
  <si>
    <t>ASBL Cercle Adapté Andennais</t>
  </si>
  <si>
    <t>Rivière Martine</t>
  </si>
  <si>
    <t>Cercle Adapté Andennais</t>
  </si>
  <si>
    <t>La Cordée Sports - Institut François d’Assise de Bouge</t>
  </si>
  <si>
    <t>Desmet Arnaud</t>
  </si>
  <si>
    <t>0479/99.32.92</t>
  </si>
  <si>
    <t>La Cordée 1</t>
  </si>
  <si>
    <t>La Cordée 2</t>
  </si>
  <si>
    <t>Le Calydon</t>
  </si>
  <si>
    <t>HENDRICK Gaëtan</t>
  </si>
  <si>
    <t>Le Calydon - MEKAOUI Christiane ; LEMEE Lucette ; KESKIC Philippe</t>
  </si>
  <si>
    <t>HANDISPORT ADDICT JEUMONT</t>
  </si>
  <si>
    <t>M Rodrigo LUPO</t>
  </si>
  <si>
    <t>0033 6 65 01 15 52</t>
  </si>
  <si>
    <t>asbl le chaf</t>
  </si>
  <si>
    <t>Cuisenaire David</t>
  </si>
  <si>
    <t>Chafripons 1 D'allotta Ludovic Bigaj Jean-Pierre Balza Eddy</t>
  </si>
  <si>
    <t>Chafripons 2 Nicola Roger Collart Annette Valisano Pietro</t>
  </si>
  <si>
    <t>chafripons 3 Rouffiange André Stassin Amandine Roussel Nathalie</t>
  </si>
  <si>
    <t>Soleil levant</t>
  </si>
  <si>
    <t>Les oliviers 2 avec Christophe mallet, Céline noguero, roger lessire</t>
  </si>
  <si>
    <t>Callewaert Christophe</t>
  </si>
  <si>
    <t>071/55.20.63</t>
  </si>
  <si>
    <t>Centre regniers - Druez nicolas, Degeyter Grégory, Nazé Christophe</t>
  </si>
  <si>
    <t>NOM DU CLUB - INSTITUTION - ECOLE</t>
  </si>
  <si>
    <t>NOM DE LA PERSONNE RESPONSABLE</t>
  </si>
  <si>
    <t>TÉLÉPHONE / GSM DE LA PERSONNE RESPONSABLE</t>
  </si>
  <si>
    <t>COMPOSITION DE L'EQUIPE 1</t>
  </si>
  <si>
    <t>COMPOSITION DE L'EQUIPE 2</t>
  </si>
  <si>
    <t>COMPOSITION DE L'EQUIPE 3</t>
  </si>
  <si>
    <t>ALTEO</t>
  </si>
  <si>
    <t>EQUIPE 1</t>
  </si>
  <si>
    <t>EQUIPE 2</t>
  </si>
  <si>
    <t>Benjamin PASTORELLI Mina SAOUTi Abdellatif ARANKO Réserviste: François AVARE</t>
  </si>
  <si>
    <t xml:space="preserve">Les proMosans - </t>
  </si>
  <si>
    <t>LE CASTILLON 1</t>
  </si>
  <si>
    <t>LE CASTILLON 2</t>
  </si>
  <si>
    <t>top 10 - CHALLENGE LHF</t>
  </si>
  <si>
    <t>Equipe</t>
  </si>
  <si>
    <t>points</t>
  </si>
  <si>
    <t>average</t>
  </si>
  <si>
    <t>10pts</t>
  </si>
  <si>
    <t>9pts</t>
  </si>
  <si>
    <t>8pts</t>
  </si>
  <si>
    <t>7pts</t>
  </si>
  <si>
    <t>6pts</t>
  </si>
  <si>
    <t>5pts</t>
  </si>
  <si>
    <t>4pts</t>
  </si>
  <si>
    <t>3pts</t>
  </si>
  <si>
    <t>2pts</t>
  </si>
  <si>
    <t>1pts</t>
  </si>
  <si>
    <t>SILVER LEAGUE 2</t>
  </si>
  <si>
    <t>CLASSEMENT FINAL - CHALLENGE LHF</t>
  </si>
  <si>
    <t xml:space="preserve">VOIR TABLEAU FINAL </t>
  </si>
  <si>
    <t>JACK MOSANS</t>
  </si>
  <si>
    <t>BOCCIABRI</t>
  </si>
  <si>
    <t>LES OLIVIERS B</t>
  </si>
  <si>
    <t>LES OLIVIERS A</t>
  </si>
  <si>
    <t>LES CANNAILLES</t>
  </si>
  <si>
    <t>PROMOSAN</t>
  </si>
  <si>
    <t>AS en VOITURETTE 2</t>
  </si>
  <si>
    <t>CHAFRIPONS</t>
  </si>
  <si>
    <t>BAL MOSAN</t>
  </si>
  <si>
    <t>ISPCC</t>
  </si>
  <si>
    <t>JACK MOSAN</t>
  </si>
  <si>
    <t>AS EN VOITURETTES 1</t>
  </si>
  <si>
    <t>LE CASTILLION 2</t>
  </si>
  <si>
    <t>LE CASTILLION 1</t>
  </si>
  <si>
    <t>LE CALIDON</t>
  </si>
  <si>
    <t>CS OPALION</t>
  </si>
  <si>
    <t>Gai SEJOUR</t>
  </si>
  <si>
    <t>LES TOURISTES</t>
  </si>
  <si>
    <t>CERCLE ADAPTE ANDENAIS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</si>
</sst>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22"/>
      <color theme="1"/>
      <name val="Calibri"/>
      <family val="2"/>
      <scheme val="minor"/>
    </font>
    <font>
      <b/>
      <sz val="36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099372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8"/>
      <color rgb="FF09937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/>
    <xf numFmtId="0" fontId="0" fillId="0" borderId="0" xfId="0" applyBorder="1" applyAlignment="1">
      <alignment horizontal="center"/>
    </xf>
    <xf numFmtId="0" fontId="0" fillId="0" borderId="10" xfId="0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4" xfId="0" applyFont="1" applyFill="1" applyBorder="1"/>
    <xf numFmtId="0" fontId="0" fillId="0" borderId="0" xfId="0" applyFill="1"/>
    <xf numFmtId="0" fontId="0" fillId="0" borderId="4" xfId="0" applyFill="1" applyBorder="1"/>
    <xf numFmtId="0" fontId="0" fillId="0" borderId="6" xfId="0" applyFill="1" applyBorder="1"/>
    <xf numFmtId="0" fontId="2" fillId="0" borderId="5" xfId="0" applyFont="1" applyFill="1" applyBorder="1"/>
    <xf numFmtId="0" fontId="0" fillId="0" borderId="0" xfId="0" applyFont="1" applyFill="1"/>
    <xf numFmtId="0" fontId="0" fillId="0" borderId="0" xfId="0" applyFill="1" applyBorder="1"/>
    <xf numFmtId="0" fontId="3" fillId="0" borderId="0" xfId="1" applyAlignment="1" applyProtection="1"/>
    <xf numFmtId="0" fontId="0" fillId="0" borderId="0" xfId="0" applyFill="1" applyBorder="1" applyAlignment="1">
      <alignment horizontal="center"/>
    </xf>
    <xf numFmtId="0" fontId="0" fillId="0" borderId="4" xfId="0" applyFill="1" applyBorder="1" applyProtection="1">
      <protection locked="0"/>
    </xf>
    <xf numFmtId="0" fontId="4" fillId="0" borderId="0" xfId="0" applyFont="1" applyFill="1"/>
    <xf numFmtId="0" fontId="5" fillId="0" borderId="0" xfId="0" applyFont="1" applyFill="1"/>
    <xf numFmtId="0" fontId="7" fillId="0" borderId="0" xfId="0" applyFont="1"/>
    <xf numFmtId="0" fontId="7" fillId="0" borderId="4" xfId="0" applyFont="1" applyBorder="1"/>
    <xf numFmtId="0" fontId="7" fillId="0" borderId="6" xfId="0" applyFont="1" applyBorder="1"/>
    <xf numFmtId="0" fontId="6" fillId="0" borderId="0" xfId="0" applyFont="1" applyAlignment="1"/>
    <xf numFmtId="0" fontId="8" fillId="0" borderId="0" xfId="0" applyFont="1" applyAlignment="1"/>
    <xf numFmtId="0" fontId="7" fillId="0" borderId="17" xfId="0" applyFont="1" applyBorder="1"/>
    <xf numFmtId="0" fontId="7" fillId="0" borderId="0" xfId="0" applyFont="1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0" borderId="18" xfId="0" applyFont="1" applyBorder="1" applyAlignment="1">
      <alignment horizontal="center"/>
    </xf>
    <xf numFmtId="0" fontId="7" fillId="0" borderId="23" xfId="0" applyFont="1" applyBorder="1"/>
    <xf numFmtId="0" fontId="7" fillId="0" borderId="25" xfId="0" applyFont="1" applyBorder="1"/>
    <xf numFmtId="0" fontId="7" fillId="0" borderId="26" xfId="0" applyFont="1" applyBorder="1"/>
    <xf numFmtId="0" fontId="12" fillId="2" borderId="0" xfId="0" applyFont="1" applyFill="1"/>
    <xf numFmtId="0" fontId="0" fillId="0" borderId="0" xfId="0" applyAlignment="1">
      <alignment wrapText="1"/>
    </xf>
    <xf numFmtId="0" fontId="0" fillId="0" borderId="0" xfId="0" applyAlignment="1"/>
    <xf numFmtId="0" fontId="13" fillId="2" borderId="0" xfId="0" applyFont="1" applyFill="1"/>
    <xf numFmtId="0" fontId="0" fillId="2" borderId="0" xfId="0" applyFill="1"/>
    <xf numFmtId="0" fontId="0" fillId="2" borderId="0" xfId="0" applyFill="1" applyAlignment="1"/>
    <xf numFmtId="0" fontId="14" fillId="0" borderId="0" xfId="0" applyFont="1" applyFill="1"/>
    <xf numFmtId="0" fontId="12" fillId="2" borderId="4" xfId="0" applyFont="1" applyFill="1" applyBorder="1"/>
    <xf numFmtId="0" fontId="0" fillId="3" borderId="4" xfId="0" applyFill="1" applyBorder="1"/>
    <xf numFmtId="0" fontId="7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3" borderId="16" xfId="0" applyFill="1" applyBorder="1"/>
    <xf numFmtId="0" fontId="0" fillId="0" borderId="17" xfId="0" applyFill="1" applyBorder="1"/>
    <xf numFmtId="0" fontId="0" fillId="0" borderId="14" xfId="0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0993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114299</xdr:colOff>
      <xdr:row>0</xdr:row>
      <xdr:rowOff>0</xdr:rowOff>
    </xdr:from>
    <xdr:to>
      <xdr:col>5</xdr:col>
      <xdr:colOff>932624</xdr:colOff>
      <xdr:row>1</xdr:row>
      <xdr:rowOff>352425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4" y="0"/>
          <a:ext cx="234232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381000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0"/>
          <a:ext cx="2076450" cy="63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381000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0"/>
          <a:ext cx="2076450" cy="630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381000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0"/>
          <a:ext cx="2076450" cy="630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381001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0"/>
          <a:ext cx="2076450" cy="6309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381000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0"/>
          <a:ext cx="2076450" cy="6309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381000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0"/>
          <a:ext cx="2076450" cy="6309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381001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0"/>
          <a:ext cx="2076450" cy="6309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381000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0"/>
          <a:ext cx="2076450" cy="6309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381000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0"/>
          <a:ext cx="2076450" cy="6309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0</xdr:rowOff>
    </xdr:from>
    <xdr:to>
      <xdr:col>15</xdr:col>
      <xdr:colOff>797318</xdr:colOff>
      <xdr:row>1</xdr:row>
      <xdr:rowOff>43489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91950" y="0"/>
          <a:ext cx="2078916" cy="63403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381001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0"/>
          <a:ext cx="2076450" cy="63095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381000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0"/>
          <a:ext cx="2076450" cy="63095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381000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1" y="0"/>
          <a:ext cx="2076450" cy="63095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381001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1" y="0"/>
          <a:ext cx="2076450" cy="63095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381003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1" y="0"/>
          <a:ext cx="2076450" cy="63095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381001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1" y="0"/>
          <a:ext cx="2076450" cy="63095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381001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1" y="0"/>
          <a:ext cx="2076450" cy="63095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381001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1" y="0"/>
          <a:ext cx="2076450" cy="63095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247651</xdr:colOff>
      <xdr:row>0</xdr:row>
      <xdr:rowOff>0</xdr:rowOff>
    </xdr:from>
    <xdr:to>
      <xdr:col>17</xdr:col>
      <xdr:colOff>381001</xdr:colOff>
      <xdr:row>1</xdr:row>
      <xdr:rowOff>40402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1" y="0"/>
          <a:ext cx="2076450" cy="63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excel-example.com/templates/sport-tournamen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B4" workbookViewId="0">
      <selection activeCell="D18" sqref="D18"/>
    </sheetView>
  </sheetViews>
  <sheetFormatPr baseColWidth="10" defaultRowHeight="14.6" x14ac:dyDescent="0.4"/>
  <cols>
    <col min="1" max="1" width="63.3828125" customWidth="1"/>
    <col min="2" max="2" width="47.3046875" customWidth="1"/>
    <col min="3" max="3" width="16.69140625" customWidth="1"/>
    <col min="4" max="4" width="74.3046875" customWidth="1"/>
    <col min="5" max="5" width="70.53515625" customWidth="1"/>
    <col min="6" max="6" width="69.15234375" bestFit="1" customWidth="1"/>
  </cols>
  <sheetData>
    <row r="1" spans="1:6" x14ac:dyDescent="0.4">
      <c r="A1" s="46" t="s">
        <v>237</v>
      </c>
      <c r="B1" s="46" t="s">
        <v>238</v>
      </c>
      <c r="C1" s="46" t="s">
        <v>239</v>
      </c>
      <c r="D1" s="46" t="s">
        <v>240</v>
      </c>
      <c r="E1" s="46" t="s">
        <v>241</v>
      </c>
      <c r="F1" s="46" t="s">
        <v>242</v>
      </c>
    </row>
    <row r="2" spans="1:6" x14ac:dyDescent="0.4">
      <c r="A2" t="s">
        <v>168</v>
      </c>
      <c r="B2" t="s">
        <v>169</v>
      </c>
      <c r="C2">
        <v>496293027</v>
      </c>
      <c r="D2" t="s">
        <v>170</v>
      </c>
      <c r="E2" t="s">
        <v>171</v>
      </c>
      <c r="F2" s="50"/>
    </row>
    <row r="3" spans="1:6" x14ac:dyDescent="0.4">
      <c r="A3" t="s">
        <v>172</v>
      </c>
      <c r="B3" t="s">
        <v>173</v>
      </c>
      <c r="C3">
        <v>475211584</v>
      </c>
      <c r="D3" t="s">
        <v>174</v>
      </c>
      <c r="F3" s="50"/>
    </row>
    <row r="4" spans="1:6" s="48" customFormat="1" ht="16.5" customHeight="1" x14ac:dyDescent="0.4">
      <c r="A4" s="48" t="s">
        <v>175</v>
      </c>
      <c r="B4" s="48" t="s">
        <v>176</v>
      </c>
      <c r="C4" s="48">
        <v>479213081</v>
      </c>
      <c r="D4" s="48" t="s">
        <v>177</v>
      </c>
      <c r="E4" s="47" t="s">
        <v>178</v>
      </c>
      <c r="F4" s="51"/>
    </row>
    <row r="5" spans="1:6" x14ac:dyDescent="0.4">
      <c r="A5" t="s">
        <v>179</v>
      </c>
      <c r="B5" t="s">
        <v>180</v>
      </c>
      <c r="C5">
        <v>478697197</v>
      </c>
      <c r="D5" t="s">
        <v>247</v>
      </c>
      <c r="E5" t="s">
        <v>181</v>
      </c>
      <c r="F5" t="s">
        <v>182</v>
      </c>
    </row>
    <row r="6" spans="1:6" x14ac:dyDescent="0.4">
      <c r="A6" t="s">
        <v>183</v>
      </c>
      <c r="B6" t="s">
        <v>184</v>
      </c>
      <c r="C6">
        <v>475810993</v>
      </c>
      <c r="D6" t="s">
        <v>185</v>
      </c>
      <c r="E6" t="s">
        <v>186</v>
      </c>
      <c r="F6" t="s">
        <v>187</v>
      </c>
    </row>
    <row r="7" spans="1:6" x14ac:dyDescent="0.4">
      <c r="A7" t="s">
        <v>188</v>
      </c>
      <c r="B7" t="s">
        <v>189</v>
      </c>
      <c r="C7">
        <v>498041992</v>
      </c>
      <c r="D7" t="s">
        <v>190</v>
      </c>
      <c r="E7" t="s">
        <v>191</v>
      </c>
      <c r="F7" s="50"/>
    </row>
    <row r="8" spans="1:6" x14ac:dyDescent="0.4">
      <c r="A8" t="s">
        <v>192</v>
      </c>
      <c r="B8" t="s">
        <v>193</v>
      </c>
      <c r="C8">
        <v>479665267</v>
      </c>
      <c r="D8" t="s">
        <v>194</v>
      </c>
      <c r="E8" t="s">
        <v>195</v>
      </c>
      <c r="F8" t="s">
        <v>196</v>
      </c>
    </row>
    <row r="9" spans="1:6" x14ac:dyDescent="0.4">
      <c r="A9" t="s">
        <v>197</v>
      </c>
      <c r="B9" t="s">
        <v>198</v>
      </c>
      <c r="C9">
        <v>495579251</v>
      </c>
      <c r="D9" t="s">
        <v>199</v>
      </c>
      <c r="E9" t="s">
        <v>200</v>
      </c>
      <c r="F9" s="50"/>
    </row>
    <row r="10" spans="1:6" x14ac:dyDescent="0.4">
      <c r="A10" t="s">
        <v>201</v>
      </c>
      <c r="B10" t="s">
        <v>202</v>
      </c>
      <c r="C10">
        <v>499534506</v>
      </c>
      <c r="D10" t="s">
        <v>203</v>
      </c>
      <c r="E10" t="s">
        <v>204</v>
      </c>
      <c r="F10" s="50"/>
    </row>
    <row r="11" spans="1:6" x14ac:dyDescent="0.4">
      <c r="A11" t="s">
        <v>205</v>
      </c>
      <c r="B11" t="s">
        <v>206</v>
      </c>
      <c r="C11" t="s">
        <v>207</v>
      </c>
      <c r="D11" t="s">
        <v>208</v>
      </c>
      <c r="E11" t="s">
        <v>209</v>
      </c>
      <c r="F11" s="50"/>
    </row>
    <row r="12" spans="1:6" x14ac:dyDescent="0.4">
      <c r="A12" t="s">
        <v>210</v>
      </c>
      <c r="B12" t="s">
        <v>211</v>
      </c>
      <c r="C12">
        <v>71922997</v>
      </c>
      <c r="D12" t="s">
        <v>246</v>
      </c>
      <c r="F12" s="50"/>
    </row>
    <row r="13" spans="1:6" x14ac:dyDescent="0.4">
      <c r="A13" t="s">
        <v>213</v>
      </c>
      <c r="B13" t="s">
        <v>214</v>
      </c>
      <c r="C13">
        <v>477925885</v>
      </c>
      <c r="D13" t="s">
        <v>215</v>
      </c>
      <c r="F13" s="50"/>
    </row>
    <row r="14" spans="1:6" x14ac:dyDescent="0.4">
      <c r="A14" t="s">
        <v>216</v>
      </c>
      <c r="B14" t="s">
        <v>217</v>
      </c>
      <c r="C14" t="s">
        <v>218</v>
      </c>
      <c r="D14" t="s">
        <v>219</v>
      </c>
      <c r="E14" t="s">
        <v>220</v>
      </c>
      <c r="F14" s="50"/>
    </row>
    <row r="15" spans="1:6" x14ac:dyDescent="0.4">
      <c r="A15" t="s">
        <v>221</v>
      </c>
      <c r="B15" t="s">
        <v>222</v>
      </c>
      <c r="C15">
        <v>476971284</v>
      </c>
      <c r="D15" t="s">
        <v>223</v>
      </c>
      <c r="F15" s="50"/>
    </row>
    <row r="16" spans="1:6" x14ac:dyDescent="0.4">
      <c r="A16" t="s">
        <v>224</v>
      </c>
      <c r="B16" t="s">
        <v>225</v>
      </c>
      <c r="C16" t="s">
        <v>226</v>
      </c>
      <c r="D16" t="s">
        <v>144</v>
      </c>
      <c r="E16" t="s">
        <v>145</v>
      </c>
      <c r="F16" s="50"/>
    </row>
    <row r="17" spans="1:6" x14ac:dyDescent="0.4">
      <c r="A17" t="s">
        <v>227</v>
      </c>
      <c r="B17" t="s">
        <v>228</v>
      </c>
      <c r="C17">
        <v>494613449</v>
      </c>
      <c r="D17" t="s">
        <v>229</v>
      </c>
      <c r="E17" t="s">
        <v>230</v>
      </c>
      <c r="F17" t="s">
        <v>231</v>
      </c>
    </row>
    <row r="18" spans="1:6" x14ac:dyDescent="0.4">
      <c r="A18" t="s">
        <v>232</v>
      </c>
      <c r="B18" t="s">
        <v>173</v>
      </c>
      <c r="C18">
        <v>475211584</v>
      </c>
      <c r="D18" t="s">
        <v>233</v>
      </c>
      <c r="E18" s="49"/>
      <c r="F18" s="49"/>
    </row>
    <row r="19" spans="1:6" x14ac:dyDescent="0.4">
      <c r="A19" t="s">
        <v>212</v>
      </c>
      <c r="B19" t="s">
        <v>234</v>
      </c>
      <c r="C19" t="s">
        <v>235</v>
      </c>
      <c r="D19" t="s">
        <v>236</v>
      </c>
      <c r="E19" s="49"/>
      <c r="F19" s="49"/>
    </row>
    <row r="20" spans="1:6" x14ac:dyDescent="0.4">
      <c r="A20" t="s">
        <v>243</v>
      </c>
      <c r="D20" t="s">
        <v>244</v>
      </c>
      <c r="E20" t="s">
        <v>245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F7" sqref="F7"/>
    </sheetView>
  </sheetViews>
  <sheetFormatPr baseColWidth="10" defaultRowHeight="14.6" x14ac:dyDescent="0.4"/>
  <cols>
    <col min="2" max="2" width="31.53515625" customWidth="1"/>
    <col min="6" max="6" width="28.53515625" bestFit="1" customWidth="1"/>
  </cols>
  <sheetData>
    <row r="1" spans="1:16" ht="28.5" customHeight="1" x14ac:dyDescent="1.2">
      <c r="A1" s="56" t="s">
        <v>28</v>
      </c>
      <c r="B1" s="57"/>
      <c r="C1" s="58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8.5" customHeight="1" thickBot="1" x14ac:dyDescent="1.25">
      <c r="A2" s="59" t="s">
        <v>37</v>
      </c>
      <c r="B2" s="60"/>
      <c r="C2" s="61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x14ac:dyDescent="0.4">
      <c r="F3" s="46" t="s">
        <v>119</v>
      </c>
    </row>
    <row r="4" spans="1:16" x14ac:dyDescent="0.4">
      <c r="A4" s="30" t="s">
        <v>38</v>
      </c>
      <c r="B4" t="s">
        <v>144</v>
      </c>
      <c r="C4" s="55" t="s">
        <v>159</v>
      </c>
    </row>
    <row r="5" spans="1:16" x14ac:dyDescent="0.4">
      <c r="A5" s="30" t="s">
        <v>39</v>
      </c>
      <c r="B5" t="s">
        <v>126</v>
      </c>
      <c r="C5" s="55"/>
    </row>
    <row r="6" spans="1:16" x14ac:dyDescent="0.4">
      <c r="A6" s="30" t="s">
        <v>40</v>
      </c>
      <c r="B6" t="s">
        <v>123</v>
      </c>
      <c r="C6" s="55"/>
    </row>
    <row r="7" spans="1:16" x14ac:dyDescent="0.4">
      <c r="A7" s="30" t="s">
        <v>41</v>
      </c>
      <c r="B7" t="s">
        <v>147</v>
      </c>
      <c r="C7" s="55"/>
    </row>
    <row r="8" spans="1:16" x14ac:dyDescent="0.4">
      <c r="A8" s="31" t="s">
        <v>42</v>
      </c>
      <c r="B8" t="s">
        <v>145</v>
      </c>
      <c r="C8" s="55" t="s">
        <v>160</v>
      </c>
    </row>
    <row r="9" spans="1:16" x14ac:dyDescent="0.4">
      <c r="A9" s="30" t="s">
        <v>43</v>
      </c>
      <c r="B9" t="s">
        <v>127</v>
      </c>
      <c r="C9" s="55"/>
    </row>
    <row r="10" spans="1:16" x14ac:dyDescent="0.4">
      <c r="A10" s="30" t="s">
        <v>44</v>
      </c>
      <c r="B10" t="s">
        <v>129</v>
      </c>
      <c r="C10" s="55"/>
    </row>
    <row r="11" spans="1:16" x14ac:dyDescent="0.4">
      <c r="A11" s="30" t="s">
        <v>45</v>
      </c>
      <c r="B11" t="s">
        <v>148</v>
      </c>
      <c r="C11" s="55"/>
    </row>
    <row r="12" spans="1:16" x14ac:dyDescent="0.4">
      <c r="A12" s="30" t="s">
        <v>46</v>
      </c>
      <c r="B12" t="s">
        <v>267</v>
      </c>
      <c r="C12" s="55" t="s">
        <v>161</v>
      </c>
    </row>
    <row r="13" spans="1:16" x14ac:dyDescent="0.4">
      <c r="A13" s="30" t="s">
        <v>47</v>
      </c>
      <c r="B13" t="s">
        <v>128</v>
      </c>
      <c r="C13" s="55"/>
    </row>
    <row r="14" spans="1:16" x14ac:dyDescent="0.4">
      <c r="A14" s="30" t="s">
        <v>48</v>
      </c>
      <c r="B14" t="s">
        <v>130</v>
      </c>
      <c r="C14" s="55"/>
    </row>
    <row r="15" spans="1:16" x14ac:dyDescent="0.4">
      <c r="A15" s="30" t="s">
        <v>49</v>
      </c>
      <c r="B15" t="s">
        <v>133</v>
      </c>
      <c r="C15" s="55"/>
    </row>
    <row r="16" spans="1:16" x14ac:dyDescent="0.4">
      <c r="A16" s="30" t="s">
        <v>50</v>
      </c>
      <c r="B16" t="s">
        <v>135</v>
      </c>
      <c r="C16" s="55" t="s">
        <v>162</v>
      </c>
    </row>
    <row r="17" spans="1:3" x14ac:dyDescent="0.4">
      <c r="A17" s="30" t="s">
        <v>51</v>
      </c>
      <c r="B17" t="s">
        <v>124</v>
      </c>
      <c r="C17" s="55"/>
    </row>
    <row r="18" spans="1:3" x14ac:dyDescent="0.4">
      <c r="A18" s="30" t="s">
        <v>52</v>
      </c>
      <c r="B18" t="s">
        <v>134</v>
      </c>
      <c r="C18" s="55"/>
    </row>
    <row r="19" spans="1:3" x14ac:dyDescent="0.4">
      <c r="A19" s="30" t="s">
        <v>53</v>
      </c>
      <c r="B19" s="52" t="s">
        <v>248</v>
      </c>
      <c r="C19" s="55"/>
    </row>
    <row r="20" spans="1:3" x14ac:dyDescent="0.4">
      <c r="A20" s="30" t="s">
        <v>54</v>
      </c>
      <c r="B20" t="s">
        <v>125</v>
      </c>
      <c r="C20" s="55" t="s">
        <v>163</v>
      </c>
    </row>
    <row r="21" spans="1:3" x14ac:dyDescent="0.4">
      <c r="A21" s="30" t="s">
        <v>55</v>
      </c>
      <c r="B21" t="s">
        <v>140</v>
      </c>
      <c r="C21" s="55"/>
    </row>
    <row r="22" spans="1:3" x14ac:dyDescent="0.4">
      <c r="A22" s="30" t="s">
        <v>56</v>
      </c>
      <c r="B22" t="s">
        <v>137</v>
      </c>
      <c r="C22" s="55"/>
    </row>
    <row r="23" spans="1:3" x14ac:dyDescent="0.4">
      <c r="A23" s="30" t="s">
        <v>57</v>
      </c>
      <c r="B23" s="52" t="s">
        <v>249</v>
      </c>
      <c r="C23" s="55"/>
    </row>
    <row r="24" spans="1:3" x14ac:dyDescent="0.4">
      <c r="A24" s="30" t="s">
        <v>58</v>
      </c>
      <c r="B24" t="s">
        <v>268</v>
      </c>
      <c r="C24" s="55" t="s">
        <v>164</v>
      </c>
    </row>
    <row r="25" spans="1:3" x14ac:dyDescent="0.4">
      <c r="A25" s="30" t="s">
        <v>59</v>
      </c>
      <c r="B25" t="s">
        <v>136</v>
      </c>
      <c r="C25" s="55"/>
    </row>
    <row r="26" spans="1:3" x14ac:dyDescent="0.4">
      <c r="A26" s="30" t="s">
        <v>60</v>
      </c>
      <c r="B26" t="s">
        <v>141</v>
      </c>
      <c r="C26" s="55"/>
    </row>
    <row r="27" spans="1:3" x14ac:dyDescent="0.4">
      <c r="A27" s="30" t="s">
        <v>61</v>
      </c>
      <c r="B27" t="s">
        <v>149</v>
      </c>
      <c r="C27" s="55"/>
    </row>
    <row r="28" spans="1:3" x14ac:dyDescent="0.4">
      <c r="A28" s="30" t="s">
        <v>62</v>
      </c>
      <c r="B28" t="s">
        <v>131</v>
      </c>
      <c r="C28" s="55" t="s">
        <v>165</v>
      </c>
    </row>
    <row r="29" spans="1:3" x14ac:dyDescent="0.4">
      <c r="A29" s="30" t="s">
        <v>63</v>
      </c>
      <c r="B29" t="s">
        <v>270</v>
      </c>
      <c r="C29" s="55"/>
    </row>
    <row r="30" spans="1:3" x14ac:dyDescent="0.4">
      <c r="A30" s="30" t="s">
        <v>64</v>
      </c>
      <c r="B30" t="s">
        <v>142</v>
      </c>
      <c r="C30" s="55"/>
    </row>
    <row r="31" spans="1:3" x14ac:dyDescent="0.4">
      <c r="A31" s="30" t="s">
        <v>65</v>
      </c>
      <c r="B31" t="s">
        <v>120</v>
      </c>
      <c r="C31" s="55"/>
    </row>
    <row r="32" spans="1:3" x14ac:dyDescent="0.4">
      <c r="A32" s="30" t="s">
        <v>66</v>
      </c>
      <c r="B32" t="s">
        <v>132</v>
      </c>
      <c r="C32" s="55" t="s">
        <v>166</v>
      </c>
    </row>
    <row r="33" spans="1:6" x14ac:dyDescent="0.4">
      <c r="A33" s="30" t="s">
        <v>67</v>
      </c>
      <c r="B33" t="s">
        <v>269</v>
      </c>
      <c r="C33" s="55"/>
    </row>
    <row r="34" spans="1:6" x14ac:dyDescent="0.4">
      <c r="A34" s="30" t="s">
        <v>68</v>
      </c>
      <c r="B34" t="s">
        <v>138</v>
      </c>
      <c r="C34" s="55"/>
    </row>
    <row r="35" spans="1:6" x14ac:dyDescent="0.4">
      <c r="A35" s="30" t="s">
        <v>69</v>
      </c>
      <c r="B35" t="s">
        <v>121</v>
      </c>
      <c r="C35" s="55"/>
    </row>
    <row r="36" spans="1:6" x14ac:dyDescent="0.4">
      <c r="A36" s="30" t="s">
        <v>70</v>
      </c>
      <c r="B36" t="s">
        <v>139</v>
      </c>
      <c r="C36" s="55" t="s">
        <v>167</v>
      </c>
    </row>
    <row r="37" spans="1:6" x14ac:dyDescent="0.4">
      <c r="A37" s="30" t="s">
        <v>71</v>
      </c>
      <c r="B37" t="s">
        <v>122</v>
      </c>
      <c r="C37" s="55"/>
    </row>
    <row r="38" spans="1:6" x14ac:dyDescent="0.4">
      <c r="A38" s="30" t="s">
        <v>72</v>
      </c>
      <c r="B38" t="s">
        <v>146</v>
      </c>
      <c r="C38" s="55"/>
      <c r="F38" s="52"/>
    </row>
    <row r="39" spans="1:6" x14ac:dyDescent="0.4">
      <c r="A39" s="30" t="s">
        <v>73</v>
      </c>
      <c r="B39" s="75" t="s">
        <v>143</v>
      </c>
      <c r="C39" s="55"/>
      <c r="F39" s="52"/>
    </row>
  </sheetData>
  <mergeCells count="11">
    <mergeCell ref="C16:C19"/>
    <mergeCell ref="A1:C1"/>
    <mergeCell ref="A2:C2"/>
    <mergeCell ref="C4:C7"/>
    <mergeCell ref="C8:C11"/>
    <mergeCell ref="C12:C15"/>
    <mergeCell ref="C32:C35"/>
    <mergeCell ref="C36:C39"/>
    <mergeCell ref="C20:C23"/>
    <mergeCell ref="C24:C27"/>
    <mergeCell ref="C28:C3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5" workbookViewId="0">
      <selection activeCell="C22" sqref="C22"/>
    </sheetView>
  </sheetViews>
  <sheetFormatPr baseColWidth="10" defaultColWidth="9.15234375" defaultRowHeight="14.6" x14ac:dyDescent="0.4"/>
  <cols>
    <col min="1" max="1" width="18.23046875" bestFit="1" customWidth="1"/>
    <col min="2" max="2" width="18.53515625" bestFit="1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17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JEUMONT ADDICT 1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2</v>
      </c>
      <c r="Y6" s="3">
        <f t="array" ref="Y6">SUM((home=V6)*(homescore=visitorscore)*ISNUMBER(visitorscore),(visitor=V6)*(visitorscore=homescore)*ISNUMBER(homescore))</f>
        <v>0</v>
      </c>
      <c r="Z6" s="3">
        <f t="array" ref="Z6">SUM((home=V6)*(homescore&lt;visitorscore),(visitor=V6)*(visitorscore&lt;homescore))</f>
        <v>1</v>
      </c>
      <c r="AA6" s="4">
        <f>SUMIF(home,V6,homescore)+SUMIF(visitor,V6,visitorscore)</f>
        <v>11</v>
      </c>
      <c r="AB6" s="5">
        <f>SUMIF(home,V6,visitorscore)+SUMIF(visitor,V6,homescore)</f>
        <v>3</v>
      </c>
      <c r="AC6" s="13">
        <f>AA6-AB6</f>
        <v>8</v>
      </c>
      <c r="AD6" s="4">
        <f>X6*Options!$B$2+Y6*Options!$B$3+Z6*Options!$B$4+VLOOKUP(V6,$A$7:$B$10,2,0)</f>
        <v>6</v>
      </c>
      <c r="AE6">
        <f>AA6+AC6*10000+AD6*100000000</f>
        <v>600080011</v>
      </c>
    </row>
    <row r="7" spans="1:31" x14ac:dyDescent="0.4">
      <c r="A7" s="19" t="str">
        <f>Inscriptions!B4</f>
        <v>JEUMONT ADDICT 1</v>
      </c>
      <c r="B7" s="18"/>
      <c r="V7" s="1" t="str">
        <f>A8</f>
        <v>GAI SEJOUR 1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2</v>
      </c>
      <c r="Y7" s="3">
        <f t="array" ref="Y7">SUM((home=V7)*(homescore=visitorscore)*ISNUMBER(visitorscore),(visitor=V7)*(visitorscore=homescore)*ISNUMBER(homescore))</f>
        <v>0</v>
      </c>
      <c r="Z7" s="3">
        <f t="array" ref="Z7">SUM((home=V7)*(homescore&lt;visitorscore),(visitor=V7)*(visitorscore&lt;homescore))</f>
        <v>1</v>
      </c>
      <c r="AA7" s="4">
        <f>SUMIF(home,V7,homescore)+SUMIF(visitor,V7,visitorscore)</f>
        <v>12</v>
      </c>
      <c r="AB7" s="5">
        <f>SUMIF(home,V7,visitorscore)+SUMIF(visitor,V7,homescore)</f>
        <v>4</v>
      </c>
      <c r="AC7" s="13">
        <f>AA7-AB7</f>
        <v>8</v>
      </c>
      <c r="AD7" s="4">
        <f>X7*Options!$B$2+Y7*Options!$B$3+Z7*Options!$B$4+VLOOKUP(V7,$A$7:$B$10,2,0)</f>
        <v>6</v>
      </c>
      <c r="AE7">
        <f>AA7+AC7*10000+AD7*100000000</f>
        <v>600080012</v>
      </c>
    </row>
    <row r="8" spans="1:31" x14ac:dyDescent="0.4">
      <c r="A8" s="19" t="str">
        <f>Inscriptions!B5</f>
        <v>GAI SEJOUR 1</v>
      </c>
      <c r="B8" s="18"/>
      <c r="V8" s="1" t="str">
        <f>A9</f>
        <v>TABUCHET SPORT 2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2</v>
      </c>
      <c r="Y8" s="3">
        <f t="array" ref="Y8">SUM((home=V8)*(homescore=visitorscore)*ISNUMBER(visitorscore),(visitor=V8)*(visitorscore=homescore)*ISNUMBER(homescore))</f>
        <v>0</v>
      </c>
      <c r="Z8" s="3">
        <f t="array" ref="Z8">SUM((home=V8)*(homescore&lt;visitorscore),(visitor=V8)*(visitorscore&lt;homescore))</f>
        <v>1</v>
      </c>
      <c r="AA8" s="4">
        <f>SUMIF(home,V8,homescore)+SUMIF(visitor,V8,visitorscore)</f>
        <v>9</v>
      </c>
      <c r="AB8" s="5">
        <f>SUMIF(home,V8,visitorscore)+SUMIF(visitor,V8,homescore)</f>
        <v>7</v>
      </c>
      <c r="AC8" s="13">
        <f>AA8-AB8</f>
        <v>2</v>
      </c>
      <c r="AD8" s="4">
        <f>X8*Options!$B$2+Y8*Options!$B$3+Z8*Options!$B$4+VLOOKUP(V8,$A$7:$B$10,2,0)</f>
        <v>6</v>
      </c>
      <c r="AE8">
        <f>AA8+AC8*10000+AD8*100000000</f>
        <v>600020009</v>
      </c>
    </row>
    <row r="9" spans="1:31" x14ac:dyDescent="0.4">
      <c r="A9" s="19" t="str">
        <f>Inscriptions!B6</f>
        <v>TABUCHET SPORT 2</v>
      </c>
      <c r="B9" s="18"/>
      <c r="V9" s="1" t="str">
        <f>A10</f>
        <v>CHAFRIPONS 2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0</v>
      </c>
      <c r="Y9" s="3">
        <f t="array" ref="Y9">SUM((home=V9)*(homescore=visitorscore)*ISNUMBER(visitorscore),(visitor=V9)*(visitorscore=homescore)*ISNUMBER(homescore))</f>
        <v>0</v>
      </c>
      <c r="Z9" s="3">
        <f t="array" ref="Z9">SUM((home=V9)*(homescore&lt;visitorscore),(visitor=V9)*(visitorscore&lt;homescore))</f>
        <v>3</v>
      </c>
      <c r="AA9" s="4">
        <f>SUMIF(home,V9,homescore)+SUMIF(visitor,V9,visitorscore)</f>
        <v>1</v>
      </c>
      <c r="AB9" s="5">
        <f>SUMIF(home,V9,visitorscore)+SUMIF(visitor,V9,homescore)</f>
        <v>19</v>
      </c>
      <c r="AC9" s="13">
        <f>AA9-AB9</f>
        <v>-18</v>
      </c>
      <c r="AD9" s="4">
        <f>X9*Options!$B$2+Y9*Options!$B$3+Z9*Options!$B$4+VLOOKUP(V9,$A$7:$B$10,2,0)</f>
        <v>0</v>
      </c>
      <c r="AE9">
        <f>AA9+AC9*10000+AD9*100000000</f>
        <v>-179999</v>
      </c>
    </row>
    <row r="10" spans="1:31" x14ac:dyDescent="0.4">
      <c r="A10" s="19" t="str">
        <f>Inscriptions!B7</f>
        <v>CHAFRIPONS 2</v>
      </c>
      <c r="B10" s="18"/>
    </row>
    <row r="11" spans="1:31" x14ac:dyDescent="0.4">
      <c r="A11" s="23"/>
      <c r="B11" s="18"/>
    </row>
    <row r="14" spans="1:31" x14ac:dyDescent="0.4">
      <c r="A14" s="15" t="s">
        <v>150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JEUMONT ADDICT 1</v>
      </c>
      <c r="B15" s="6" t="str">
        <f>A8</f>
        <v>GAI SEJOUR 1</v>
      </c>
      <c r="C15" s="76">
        <v>2</v>
      </c>
      <c r="D15" s="7" t="s">
        <v>0</v>
      </c>
      <c r="E15" s="76">
        <v>1</v>
      </c>
      <c r="F15" s="13" t="s">
        <v>31</v>
      </c>
    </row>
    <row r="16" spans="1:31" x14ac:dyDescent="0.4">
      <c r="A16" s="6" t="str">
        <f>A8</f>
        <v>GAI SEJOUR 1</v>
      </c>
      <c r="B16" s="6" t="str">
        <f>A9</f>
        <v>TABUCHET SPORT 2</v>
      </c>
      <c r="C16" s="76">
        <v>6</v>
      </c>
      <c r="D16" s="7" t="s">
        <v>0</v>
      </c>
      <c r="E16" s="76">
        <v>1</v>
      </c>
      <c r="F16" s="13" t="s">
        <v>32</v>
      </c>
      <c r="H16" s="16" t="s">
        <v>20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JEUMONT ADDICT 1</v>
      </c>
      <c r="B17" s="6" t="str">
        <f>A10</f>
        <v>CHAFRIPONS 2</v>
      </c>
      <c r="C17" s="76">
        <v>8</v>
      </c>
      <c r="D17" s="7" t="s">
        <v>0</v>
      </c>
      <c r="E17" s="76">
        <v>0</v>
      </c>
      <c r="F17" s="13" t="s">
        <v>33</v>
      </c>
      <c r="H17" s="14" t="str">
        <f t="array" ref="H17">INDEX($V$6:$V$9,MATCH(LARGE($AE$6:$AE$9-ROW($AE$6:$AE$9)/COUNT($AE$6:$AE$9),ROW(H17)-ROW(H$17)+1),$AE$6:$AE$9-ROW($AE$6:$AE$9)/COUNT($AE$6:$AE$9),0))</f>
        <v>GAI SEJOUR 1</v>
      </c>
      <c r="I17" s="2">
        <f>VLOOKUP($H17,$V$6:$AD$9,2,0)</f>
        <v>3</v>
      </c>
      <c r="J17" s="3">
        <f>VLOOKUP($H17,$V$6:$AD$9,3,0)</f>
        <v>2</v>
      </c>
      <c r="K17" s="3">
        <f>VLOOKUP($H17,$V$6:$AD$9,4,0)</f>
        <v>0</v>
      </c>
      <c r="L17" s="3">
        <f>VLOOKUP($H17,$V$6:$AD$9,5,0)</f>
        <v>1</v>
      </c>
      <c r="M17" s="4">
        <f>VLOOKUP($H17,$V$6:$AD$9,6,0)</f>
        <v>12</v>
      </c>
      <c r="N17" s="5">
        <f>VLOOKUP($H17,$V$6:$AD$9,7,0)</f>
        <v>4</v>
      </c>
      <c r="O17" s="3">
        <f>VLOOKUP($H17,$V$6:$AD$9,8,0)</f>
        <v>8</v>
      </c>
      <c r="P17" s="4">
        <f>VLOOKUP($H17,$V$6:$AD$9,9,0)</f>
        <v>6</v>
      </c>
    </row>
    <row r="18" spans="1:16" x14ac:dyDescent="0.4">
      <c r="A18" s="6" t="str">
        <f>A9</f>
        <v>TABUCHET SPORT 2</v>
      </c>
      <c r="B18" s="6" t="str">
        <f>A7</f>
        <v>JEUMONT ADDICT 1</v>
      </c>
      <c r="C18" s="7">
        <v>2</v>
      </c>
      <c r="D18" s="7" t="s">
        <v>0</v>
      </c>
      <c r="E18" s="7">
        <v>1</v>
      </c>
      <c r="F18" s="13" t="s">
        <v>34</v>
      </c>
      <c r="H18" t="str">
        <f t="array" ref="H18">INDEX($V$6:$V$9,MATCH(LARGE($AE$6:$AE$9-ROW($AE$6:$AE$9)/COUNT($AE$6:$AE$9),ROW(H18)-ROW(H$17)+1),$AE$6:$AE$9-ROW($AE$6:$AE$9)/COUNT($AE$6:$AE$9),0))</f>
        <v>JEUMONT ADDICT 1</v>
      </c>
      <c r="I18" s="2">
        <f>VLOOKUP($H18,$V$6:$AD$9,2,0)</f>
        <v>3</v>
      </c>
      <c r="J18" s="3">
        <f>VLOOKUP($H18,$V$6:$AD$9,3,0)</f>
        <v>2</v>
      </c>
      <c r="K18" s="3">
        <f>VLOOKUP($H18,$V$6:$AD$9,4,0)</f>
        <v>0</v>
      </c>
      <c r="L18" s="3">
        <f>VLOOKUP($H18,$V$6:$AD$9,5,0)</f>
        <v>1</v>
      </c>
      <c r="M18" s="4">
        <f>VLOOKUP($H18,$V$6:$AD$9,6,0)</f>
        <v>11</v>
      </c>
      <c r="N18" s="5">
        <f>VLOOKUP($H18,$V$6:$AD$9,7,0)</f>
        <v>3</v>
      </c>
      <c r="O18" s="3">
        <f>VLOOKUP($H18,$V$6:$AD$9,8,0)</f>
        <v>8</v>
      </c>
      <c r="P18" s="4">
        <f>VLOOKUP($H18,$V$6:$AD$9,9,0)</f>
        <v>6</v>
      </c>
    </row>
    <row r="19" spans="1:16" x14ac:dyDescent="0.4">
      <c r="A19" s="6" t="str">
        <f>A10</f>
        <v>CHAFRIPONS 2</v>
      </c>
      <c r="B19" s="6" t="str">
        <f>A9</f>
        <v>TABUCHET SPORT 2</v>
      </c>
      <c r="C19" s="7">
        <v>0</v>
      </c>
      <c r="D19" s="7" t="s">
        <v>0</v>
      </c>
      <c r="E19" s="7">
        <v>6</v>
      </c>
      <c r="F19" s="13" t="s">
        <v>35</v>
      </c>
      <c r="H19" t="str">
        <f t="array" ref="H19">INDEX($V$6:$V$9,MATCH(LARGE($AE$6:$AE$9-ROW($AE$6:$AE$9)/COUNT($AE$6:$AE$9),ROW(H19)-ROW(H$17)+1),$AE$6:$AE$9-ROW($AE$6:$AE$9)/COUNT($AE$6:$AE$9),0))</f>
        <v>TABUCHET SPORT 2</v>
      </c>
      <c r="I19" s="2">
        <f>VLOOKUP($H19,$V$6:$AD$9,2,0)</f>
        <v>3</v>
      </c>
      <c r="J19" s="3">
        <f>VLOOKUP($H19,$V$6:$AD$9,3,0)</f>
        <v>2</v>
      </c>
      <c r="K19" s="3">
        <f>VLOOKUP($H19,$V$6:$AD$9,4,0)</f>
        <v>0</v>
      </c>
      <c r="L19" s="3">
        <f>VLOOKUP($H19,$V$6:$AD$9,5,0)</f>
        <v>1</v>
      </c>
      <c r="M19" s="4">
        <f>VLOOKUP($H19,$V$6:$AD$9,6,0)</f>
        <v>9</v>
      </c>
      <c r="N19" s="5">
        <f>VLOOKUP($H19,$V$6:$AD$9,7,0)</f>
        <v>7</v>
      </c>
      <c r="O19" s="3">
        <f>VLOOKUP($H19,$V$6:$AD$9,8,0)</f>
        <v>2</v>
      </c>
      <c r="P19" s="4">
        <f>VLOOKUP($H19,$V$6:$AD$9,9,0)</f>
        <v>6</v>
      </c>
    </row>
    <row r="20" spans="1:16" x14ac:dyDescent="0.4">
      <c r="A20" s="6" t="str">
        <f>A8</f>
        <v>GAI SEJOUR 1</v>
      </c>
      <c r="B20" s="6" t="str">
        <f>A10</f>
        <v>CHAFRIPONS 2</v>
      </c>
      <c r="C20" s="7">
        <v>5</v>
      </c>
      <c r="D20" s="7" t="s">
        <v>0</v>
      </c>
      <c r="E20" s="7">
        <v>1</v>
      </c>
      <c r="F20" s="13" t="s">
        <v>36</v>
      </c>
      <c r="H20" t="str">
        <f t="array" ref="H20">INDEX($V$6:$V$9,MATCH(LARGE($AE$6:$AE$9-ROW($AE$6:$AE$9)/COUNT($AE$6:$AE$9),ROW(H20)-ROW(H$17)+1),$AE$6:$AE$9-ROW($AE$6:$AE$9)/COUNT($AE$6:$AE$9),0))</f>
        <v>CHAFRIPONS 2</v>
      </c>
      <c r="I20" s="2">
        <f>VLOOKUP($H20,$V$6:$AD$9,2,0)</f>
        <v>3</v>
      </c>
      <c r="J20" s="3">
        <f>VLOOKUP($H20,$V$6:$AD$9,3,0)</f>
        <v>0</v>
      </c>
      <c r="K20" s="3">
        <f>VLOOKUP($H20,$V$6:$AD$9,4,0)</f>
        <v>0</v>
      </c>
      <c r="L20" s="3">
        <f>VLOOKUP($H20,$V$6:$AD$9,5,0)</f>
        <v>3</v>
      </c>
      <c r="M20" s="4">
        <f>VLOOKUP($H20,$V$6:$AD$9,6,0)</f>
        <v>1</v>
      </c>
      <c r="N20" s="5">
        <f>VLOOKUP($H20,$V$6:$AD$9,7,0)</f>
        <v>19</v>
      </c>
      <c r="O20" s="3">
        <f>VLOOKUP($H20,$V$6:$AD$9,8,0)</f>
        <v>-18</v>
      </c>
      <c r="P20" s="4">
        <f>VLOOKUP($H20,$V$6:$AD$9,9,0)</f>
        <v>0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5" workbookViewId="0">
      <selection activeCell="F20" sqref="F20"/>
    </sheetView>
  </sheetViews>
  <sheetFormatPr baseColWidth="10" defaultColWidth="9.15234375" defaultRowHeight="14.6" x14ac:dyDescent="0.4"/>
  <cols>
    <col min="1" max="1" width="18.23046875" bestFit="1" customWidth="1"/>
    <col min="2" max="2" width="18.53515625" bestFit="1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84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JEUMONT ADDICT 2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3</v>
      </c>
      <c r="Y6" s="3">
        <f t="array" ref="Y6">SUM((home=V6)*(homescore=visitorscore)*ISNUMBER(visitorscore),(visitor=V6)*(visitorscore=homescore)*ISNUMBER(homescore))</f>
        <v>0</v>
      </c>
      <c r="Z6" s="3">
        <f t="array" ref="Z6">SUM((home=V6)*(homescore&lt;visitorscore),(visitor=V6)*(visitorscore&lt;homescore))</f>
        <v>0</v>
      </c>
      <c r="AA6" s="4">
        <f>SUMIF(home,V6,homescore)+SUMIF(visitor,V6,visitorscore)</f>
        <v>18</v>
      </c>
      <c r="AB6" s="5">
        <f>SUMIF(home,V6,visitorscore)+SUMIF(visitor,V6,homescore)</f>
        <v>1</v>
      </c>
      <c r="AC6" s="13">
        <f>AA6-AB6</f>
        <v>17</v>
      </c>
      <c r="AD6" s="4">
        <f>X6*Options!$B$2+Y6*Options!$B$3+Z6*Options!$B$4+VLOOKUP(V6,$A$7:$B$10,2,0)</f>
        <v>9</v>
      </c>
      <c r="AE6">
        <f>AA6+AC6*10000+AD6*100000000</f>
        <v>900170018</v>
      </c>
    </row>
    <row r="7" spans="1:31" x14ac:dyDescent="0.4">
      <c r="A7" s="19" t="str">
        <f>Inscriptions!B8</f>
        <v>JEUMONT ADDICT 2</v>
      </c>
      <c r="B7" s="18"/>
      <c r="V7" s="1" t="str">
        <f>A8</f>
        <v>GAI SEJOUR 2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0</v>
      </c>
      <c r="Y7" s="3">
        <f t="array" ref="Y7">SUM((home=V7)*(homescore=visitorscore)*ISNUMBER(visitorscore),(visitor=V7)*(visitorscore=homescore)*ISNUMBER(homescore))</f>
        <v>0</v>
      </c>
      <c r="Z7" s="3">
        <f t="array" ref="Z7">SUM((home=V7)*(homescore&lt;visitorscore),(visitor=V7)*(visitorscore&lt;homescore))</f>
        <v>3</v>
      </c>
      <c r="AA7" s="4">
        <f>SUMIF(home,V7,homescore)+SUMIF(visitor,V7,visitorscore)</f>
        <v>6</v>
      </c>
      <c r="AB7" s="5">
        <f>SUMIF(home,V7,visitorscore)+SUMIF(visitor,V7,homescore)</f>
        <v>13</v>
      </c>
      <c r="AC7" s="13">
        <f>AA7-AB7</f>
        <v>-7</v>
      </c>
      <c r="AD7" s="4">
        <f>X7*Options!$B$2+Y7*Options!$B$3+Z7*Options!$B$4+VLOOKUP(V7,$A$7:$B$10,2,0)</f>
        <v>0</v>
      </c>
      <c r="AE7">
        <f>AA7+AC7*10000+AD7*100000000</f>
        <v>-69994</v>
      </c>
    </row>
    <row r="8" spans="1:31" x14ac:dyDescent="0.4">
      <c r="A8" s="19" t="str">
        <f>Inscriptions!B9</f>
        <v>GAI SEJOUR 2</v>
      </c>
      <c r="B8" s="18"/>
      <c r="V8" s="1" t="str">
        <f>A9</f>
        <v>AS EN VOITURETTE 1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1</v>
      </c>
      <c r="Y8" s="3">
        <f t="array" ref="Y8">SUM((home=V8)*(homescore=visitorscore)*ISNUMBER(visitorscore),(visitor=V8)*(visitorscore=homescore)*ISNUMBER(homescore))</f>
        <v>0</v>
      </c>
      <c r="Z8" s="3">
        <f t="array" ref="Z8">SUM((home=V8)*(homescore&lt;visitorscore),(visitor=V8)*(visitorscore&lt;homescore))</f>
        <v>2</v>
      </c>
      <c r="AA8" s="4">
        <f>SUMIF(home,V8,homescore)+SUMIF(visitor,V8,visitorscore)</f>
        <v>7</v>
      </c>
      <c r="AB8" s="5">
        <f>SUMIF(home,V8,visitorscore)+SUMIF(visitor,V8,homescore)</f>
        <v>20</v>
      </c>
      <c r="AC8" s="13">
        <f>AA8-AB8</f>
        <v>-13</v>
      </c>
      <c r="AD8" s="4">
        <f>X8*Options!$B$2+Y8*Options!$B$3+Z8*Options!$B$4+VLOOKUP(V8,$A$7:$B$10,2,0)</f>
        <v>3</v>
      </c>
      <c r="AE8">
        <f>AA8+AC8*10000+AD8*100000000</f>
        <v>299870007</v>
      </c>
    </row>
    <row r="9" spans="1:31" x14ac:dyDescent="0.4">
      <c r="A9" s="19" t="str">
        <f>Inscriptions!B10</f>
        <v>AS EN VOITURETTE 1</v>
      </c>
      <c r="B9" s="18"/>
      <c r="V9" s="1" t="str">
        <f>A10</f>
        <v>CHAFRIPONS 3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2</v>
      </c>
      <c r="Y9" s="3">
        <f t="array" ref="Y9">SUM((home=V9)*(homescore=visitorscore)*ISNUMBER(visitorscore),(visitor=V9)*(visitorscore=homescore)*ISNUMBER(homescore))</f>
        <v>0</v>
      </c>
      <c r="Z9" s="3">
        <f t="array" ref="Z9">SUM((home=V9)*(homescore&lt;visitorscore),(visitor=V9)*(visitorscore&lt;homescore))</f>
        <v>1</v>
      </c>
      <c r="AA9" s="4">
        <f>SUMIF(home,V9,homescore)+SUMIF(visitor,V9,visitorscore)</f>
        <v>9</v>
      </c>
      <c r="AB9" s="5">
        <f>SUMIF(home,V9,visitorscore)+SUMIF(visitor,V9,homescore)</f>
        <v>6</v>
      </c>
      <c r="AC9" s="13">
        <f>AA9-AB9</f>
        <v>3</v>
      </c>
      <c r="AD9" s="4">
        <f>X9*Options!$B$2+Y9*Options!$B$3+Z9*Options!$B$4+VLOOKUP(V9,$A$7:$B$10,2,0)</f>
        <v>6</v>
      </c>
      <c r="AE9">
        <f>AA9+AC9*10000+AD9*100000000</f>
        <v>600030009</v>
      </c>
    </row>
    <row r="10" spans="1:31" x14ac:dyDescent="0.4">
      <c r="A10" s="19" t="str">
        <f>Inscriptions!B11</f>
        <v>CHAFRIPONS 3</v>
      </c>
      <c r="B10" s="18"/>
    </row>
    <row r="11" spans="1:31" x14ac:dyDescent="0.4">
      <c r="A11" s="23"/>
      <c r="B11" s="18"/>
    </row>
    <row r="14" spans="1:31" x14ac:dyDescent="0.4">
      <c r="A14" s="15" t="s">
        <v>151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JEUMONT ADDICT 2</v>
      </c>
      <c r="B15" s="6" t="str">
        <f>A8</f>
        <v>GAI SEJOUR 2</v>
      </c>
      <c r="C15" s="76">
        <v>4</v>
      </c>
      <c r="D15" s="7" t="s">
        <v>0</v>
      </c>
      <c r="E15" s="76">
        <v>0</v>
      </c>
      <c r="F15" s="13" t="s">
        <v>31</v>
      </c>
    </row>
    <row r="16" spans="1:31" x14ac:dyDescent="0.4">
      <c r="A16" s="6" t="str">
        <f>A8</f>
        <v>GAI SEJOUR 2</v>
      </c>
      <c r="B16" s="6" t="str">
        <f>A9</f>
        <v>AS EN VOITURETTE 1</v>
      </c>
      <c r="C16" s="76">
        <v>4</v>
      </c>
      <c r="D16" s="7" t="s">
        <v>0</v>
      </c>
      <c r="E16" s="76">
        <v>6</v>
      </c>
      <c r="F16" s="13" t="s">
        <v>32</v>
      </c>
      <c r="H16" s="16" t="s">
        <v>21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JEUMONT ADDICT 2</v>
      </c>
      <c r="B17" s="6" t="str">
        <f>A10</f>
        <v>CHAFRIPONS 3</v>
      </c>
      <c r="C17" s="7">
        <v>3</v>
      </c>
      <c r="D17" s="7" t="s">
        <v>0</v>
      </c>
      <c r="E17" s="7">
        <v>1</v>
      </c>
      <c r="F17" s="13" t="s">
        <v>33</v>
      </c>
      <c r="H17" s="14" t="str">
        <f t="array" ref="H17">INDEX($V$6:$V$9,MATCH(LARGE($AE$6:$AE$9-ROW($AE$6:$AE$9)/COUNT($AE$6:$AE$9),ROW(H17)-ROW(H$17)+1),$AE$6:$AE$9-ROW($AE$6:$AE$9)/COUNT($AE$6:$AE$9),0))</f>
        <v>JEUMONT ADDICT 2</v>
      </c>
      <c r="I17" s="2">
        <f>VLOOKUP($H17,$V$6:$AD$9,2,0)</f>
        <v>3</v>
      </c>
      <c r="J17" s="3">
        <f>VLOOKUP($H17,$V$6:$AD$9,3,0)</f>
        <v>3</v>
      </c>
      <c r="K17" s="3">
        <f>VLOOKUP($H17,$V$6:$AD$9,4,0)</f>
        <v>0</v>
      </c>
      <c r="L17" s="3">
        <f>VLOOKUP($H17,$V$6:$AD$9,5,0)</f>
        <v>0</v>
      </c>
      <c r="M17" s="4">
        <f>VLOOKUP($H17,$V$6:$AD$9,6,0)</f>
        <v>18</v>
      </c>
      <c r="N17" s="5">
        <f>VLOOKUP($H17,$V$6:$AD$9,7,0)</f>
        <v>1</v>
      </c>
      <c r="O17" s="3">
        <f>VLOOKUP($H17,$V$6:$AD$9,8,0)</f>
        <v>17</v>
      </c>
      <c r="P17" s="4">
        <f>VLOOKUP($H17,$V$6:$AD$9,9,0)</f>
        <v>9</v>
      </c>
    </row>
    <row r="18" spans="1:16" x14ac:dyDescent="0.4">
      <c r="A18" s="6" t="str">
        <f>A9</f>
        <v>AS EN VOITURETTE 1</v>
      </c>
      <c r="B18" s="6" t="str">
        <f>A7</f>
        <v>JEUMONT ADDICT 2</v>
      </c>
      <c r="C18" s="7">
        <v>0</v>
      </c>
      <c r="D18" s="7" t="s">
        <v>0</v>
      </c>
      <c r="E18" s="7">
        <v>11</v>
      </c>
      <c r="F18" s="13" t="s">
        <v>34</v>
      </c>
      <c r="H18" t="str">
        <f t="array" ref="H18">INDEX($V$6:$V$9,MATCH(LARGE($AE$6:$AE$9-ROW($AE$6:$AE$9)/COUNT($AE$6:$AE$9),ROW(H18)-ROW(H$17)+1),$AE$6:$AE$9-ROW($AE$6:$AE$9)/COUNT($AE$6:$AE$9),0))</f>
        <v>CHAFRIPONS 3</v>
      </c>
      <c r="I18" s="2">
        <f>VLOOKUP($H18,$V$6:$AD$9,2,0)</f>
        <v>3</v>
      </c>
      <c r="J18" s="3">
        <f>VLOOKUP($H18,$V$6:$AD$9,3,0)</f>
        <v>2</v>
      </c>
      <c r="K18" s="3">
        <f>VLOOKUP($H18,$V$6:$AD$9,4,0)</f>
        <v>0</v>
      </c>
      <c r="L18" s="3">
        <f>VLOOKUP($H18,$V$6:$AD$9,5,0)</f>
        <v>1</v>
      </c>
      <c r="M18" s="4">
        <f>VLOOKUP($H18,$V$6:$AD$9,6,0)</f>
        <v>9</v>
      </c>
      <c r="N18" s="5">
        <f>VLOOKUP($H18,$V$6:$AD$9,7,0)</f>
        <v>6</v>
      </c>
      <c r="O18" s="3">
        <f>VLOOKUP($H18,$V$6:$AD$9,8,0)</f>
        <v>3</v>
      </c>
      <c r="P18" s="4">
        <f>VLOOKUP($H18,$V$6:$AD$9,9,0)</f>
        <v>6</v>
      </c>
    </row>
    <row r="19" spans="1:16" x14ac:dyDescent="0.4">
      <c r="A19" s="6" t="str">
        <f>A10</f>
        <v>CHAFRIPONS 3</v>
      </c>
      <c r="B19" s="6" t="str">
        <f>A9</f>
        <v>AS EN VOITURETTE 1</v>
      </c>
      <c r="C19" s="7">
        <v>5</v>
      </c>
      <c r="D19" s="7" t="s">
        <v>0</v>
      </c>
      <c r="E19" s="7">
        <v>1</v>
      </c>
      <c r="F19" s="13" t="s">
        <v>35</v>
      </c>
      <c r="H19" t="str">
        <f t="array" ref="H19">INDEX($V$6:$V$9,MATCH(LARGE($AE$6:$AE$9-ROW($AE$6:$AE$9)/COUNT($AE$6:$AE$9),ROW(H19)-ROW(H$17)+1),$AE$6:$AE$9-ROW($AE$6:$AE$9)/COUNT($AE$6:$AE$9),0))</f>
        <v>AS EN VOITURETTE 1</v>
      </c>
      <c r="I19" s="2">
        <f>VLOOKUP($H19,$V$6:$AD$9,2,0)</f>
        <v>3</v>
      </c>
      <c r="J19" s="3">
        <f>VLOOKUP($H19,$V$6:$AD$9,3,0)</f>
        <v>1</v>
      </c>
      <c r="K19" s="3">
        <f>VLOOKUP($H19,$V$6:$AD$9,4,0)</f>
        <v>0</v>
      </c>
      <c r="L19" s="3">
        <f>VLOOKUP($H19,$V$6:$AD$9,5,0)</f>
        <v>2</v>
      </c>
      <c r="M19" s="4">
        <f>VLOOKUP($H19,$V$6:$AD$9,6,0)</f>
        <v>7</v>
      </c>
      <c r="N19" s="5">
        <f>VLOOKUP($H19,$V$6:$AD$9,7,0)</f>
        <v>20</v>
      </c>
      <c r="O19" s="3">
        <f>VLOOKUP($H19,$V$6:$AD$9,8,0)</f>
        <v>-13</v>
      </c>
      <c r="P19" s="4">
        <f>VLOOKUP($H19,$V$6:$AD$9,9,0)</f>
        <v>3</v>
      </c>
    </row>
    <row r="20" spans="1:16" x14ac:dyDescent="0.4">
      <c r="A20" s="6" t="str">
        <f>A8</f>
        <v>GAI SEJOUR 2</v>
      </c>
      <c r="B20" s="6" t="str">
        <f>A10</f>
        <v>CHAFRIPONS 3</v>
      </c>
      <c r="C20" s="7">
        <v>2</v>
      </c>
      <c r="D20" s="7" t="s">
        <v>0</v>
      </c>
      <c r="E20" s="7">
        <v>3</v>
      </c>
      <c r="F20" s="13" t="s">
        <v>36</v>
      </c>
      <c r="H20" t="str">
        <f t="array" ref="H20">INDEX($V$6:$V$9,MATCH(LARGE($AE$6:$AE$9-ROW($AE$6:$AE$9)/COUNT($AE$6:$AE$9),ROW(H20)-ROW(H$17)+1),$AE$6:$AE$9-ROW($AE$6:$AE$9)/COUNT($AE$6:$AE$9),0))</f>
        <v>GAI SEJOUR 2</v>
      </c>
      <c r="I20" s="2">
        <f>VLOOKUP($H20,$V$6:$AD$9,2,0)</f>
        <v>3</v>
      </c>
      <c r="J20" s="3">
        <f>VLOOKUP($H20,$V$6:$AD$9,3,0)</f>
        <v>0</v>
      </c>
      <c r="K20" s="3">
        <f>VLOOKUP($H20,$V$6:$AD$9,4,0)</f>
        <v>0</v>
      </c>
      <c r="L20" s="3">
        <f>VLOOKUP($H20,$V$6:$AD$9,5,0)</f>
        <v>3</v>
      </c>
      <c r="M20" s="4">
        <f>VLOOKUP($H20,$V$6:$AD$9,6,0)</f>
        <v>6</v>
      </c>
      <c r="N20" s="5">
        <f>VLOOKUP($H20,$V$6:$AD$9,7,0)</f>
        <v>13</v>
      </c>
      <c r="O20" s="3">
        <f>VLOOKUP($H20,$V$6:$AD$9,8,0)</f>
        <v>-7</v>
      </c>
      <c r="P20" s="4">
        <f>VLOOKUP($H20,$V$6:$AD$9,9,0)</f>
        <v>0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10" workbookViewId="0">
      <selection activeCell="D21" sqref="D21"/>
    </sheetView>
  </sheetViews>
  <sheetFormatPr baseColWidth="10" defaultColWidth="9.15234375" defaultRowHeight="14.6" x14ac:dyDescent="0.4"/>
  <cols>
    <col min="1" max="1" width="18.23046875" bestFit="1" customWidth="1"/>
    <col min="2" max="2" width="18.53515625" bestFit="1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18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JACK MOSANS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1</v>
      </c>
      <c r="Y6" s="3">
        <f t="array" ref="Y6">SUM((home=V6)*(homescore=visitorscore)*ISNUMBER(visitorscore),(visitor=V6)*(visitorscore=homescore)*ISNUMBER(homescore))</f>
        <v>0</v>
      </c>
      <c r="Z6" s="3">
        <f t="array" ref="Z6">SUM((home=V6)*(homescore&lt;visitorscore),(visitor=V6)*(visitorscore&lt;homescore))</f>
        <v>2</v>
      </c>
      <c r="AA6" s="4">
        <f>SUMIF(home,V6,homescore)+SUMIF(visitor,V6,visitorscore)</f>
        <v>5</v>
      </c>
      <c r="AB6" s="5">
        <f>SUMIF(home,V6,visitorscore)+SUMIF(visitor,V6,homescore)</f>
        <v>10</v>
      </c>
      <c r="AC6" s="13">
        <f>AA6-AB6</f>
        <v>-5</v>
      </c>
      <c r="AD6" s="4">
        <f>X6*Options!$B$2+Y6*Options!$B$3+Z6*Options!$B$4+VLOOKUP(V6,$A$7:$B$10,2,0)</f>
        <v>3</v>
      </c>
      <c r="AE6">
        <f>AA6+AC6*10000+AD6*100000000</f>
        <v>299950005</v>
      </c>
    </row>
    <row r="7" spans="1:31" x14ac:dyDescent="0.4">
      <c r="A7" s="19" t="str">
        <f>Inscriptions!B12</f>
        <v>JACK MOSANS</v>
      </c>
      <c r="B7" s="18"/>
      <c r="V7" s="1" t="str">
        <f>A8</f>
        <v>GAI SEJOUR 3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3</v>
      </c>
      <c r="Y7" s="3">
        <f t="array" ref="Y7">SUM((home=V7)*(homescore=visitorscore)*ISNUMBER(visitorscore),(visitor=V7)*(visitorscore=homescore)*ISNUMBER(homescore))</f>
        <v>0</v>
      </c>
      <c r="Z7" s="3">
        <f t="array" ref="Z7">SUM((home=V7)*(homescore&lt;visitorscore),(visitor=V7)*(visitorscore&lt;homescore))</f>
        <v>0</v>
      </c>
      <c r="AA7" s="4">
        <f>SUMIF(home,V7,homescore)+SUMIF(visitor,V7,visitorscore)</f>
        <v>20</v>
      </c>
      <c r="AB7" s="5">
        <f>SUMIF(home,V7,visitorscore)+SUMIF(visitor,V7,homescore)</f>
        <v>0</v>
      </c>
      <c r="AC7" s="13">
        <f>AA7-AB7</f>
        <v>20</v>
      </c>
      <c r="AD7" s="4">
        <f>X7*Options!$B$2+Y7*Options!$B$3+Z7*Options!$B$4+VLOOKUP(V7,$A$7:$B$10,2,0)</f>
        <v>9</v>
      </c>
      <c r="AE7">
        <f>AA7+AC7*10000+AD7*100000000</f>
        <v>900200020</v>
      </c>
    </row>
    <row r="8" spans="1:31" x14ac:dyDescent="0.4">
      <c r="A8" s="19" t="str">
        <f>Inscriptions!B13</f>
        <v>GAI SEJOUR 3</v>
      </c>
      <c r="B8" s="18"/>
      <c r="V8" s="1" t="str">
        <f>A9</f>
        <v>AS EN VOITURETTE 2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2</v>
      </c>
      <c r="Y8" s="3">
        <f t="array" ref="Y8">SUM((home=V8)*(homescore=visitorscore)*ISNUMBER(visitorscore),(visitor=V8)*(visitorscore=homescore)*ISNUMBER(homescore))</f>
        <v>0</v>
      </c>
      <c r="Z8" s="3">
        <f t="array" ref="Z8">SUM((home=V8)*(homescore&lt;visitorscore),(visitor=V8)*(visitorscore&lt;homescore))</f>
        <v>1</v>
      </c>
      <c r="AA8" s="4">
        <f>SUMIF(home,V8,homescore)+SUMIF(visitor,V8,visitorscore)</f>
        <v>10</v>
      </c>
      <c r="AB8" s="5">
        <f>SUMIF(home,V8,visitorscore)+SUMIF(visitor,V8,homescore)</f>
        <v>6</v>
      </c>
      <c r="AC8" s="13">
        <f>AA8-AB8</f>
        <v>4</v>
      </c>
      <c r="AD8" s="4">
        <f>X8*Options!$B$2+Y8*Options!$B$3+Z8*Options!$B$4+VLOOKUP(V8,$A$7:$B$10,2,0)</f>
        <v>6</v>
      </c>
      <c r="AE8">
        <f>AA8+AC8*10000+AD8*100000000</f>
        <v>600040010</v>
      </c>
    </row>
    <row r="9" spans="1:31" x14ac:dyDescent="0.4">
      <c r="A9" s="19" t="str">
        <f>Inscriptions!B14</f>
        <v>AS EN VOITURETTE 2</v>
      </c>
      <c r="B9" s="18"/>
      <c r="V9" s="1" t="str">
        <f>A10</f>
        <v>CS OPALIEN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0</v>
      </c>
      <c r="Y9" s="3">
        <f t="array" ref="Y9">SUM((home=V9)*(homescore=visitorscore)*ISNUMBER(visitorscore),(visitor=V9)*(visitorscore=homescore)*ISNUMBER(homescore))</f>
        <v>0</v>
      </c>
      <c r="Z9" s="3">
        <f t="array" ref="Z9">SUM((home=V9)*(homescore&lt;visitorscore),(visitor=V9)*(visitorscore&lt;homescore))</f>
        <v>3</v>
      </c>
      <c r="AA9" s="4">
        <f>SUMIF(home,V9,homescore)+SUMIF(visitor,V9,visitorscore)</f>
        <v>1</v>
      </c>
      <c r="AB9" s="5">
        <f>SUMIF(home,V9,visitorscore)+SUMIF(visitor,V9,homescore)</f>
        <v>20</v>
      </c>
      <c r="AC9" s="13">
        <f>AA9-AB9</f>
        <v>-19</v>
      </c>
      <c r="AD9" s="4">
        <f>X9*Options!$B$2+Y9*Options!$B$3+Z9*Options!$B$4+VLOOKUP(V9,$A$7:$B$10,2,0)</f>
        <v>0</v>
      </c>
      <c r="AE9">
        <f>AA9+AC9*10000+AD9*100000000</f>
        <v>-189999</v>
      </c>
    </row>
    <row r="10" spans="1:31" x14ac:dyDescent="0.4">
      <c r="A10" s="19" t="str">
        <f>Inscriptions!B15</f>
        <v>CS OPALIEN</v>
      </c>
      <c r="B10" s="18"/>
    </row>
    <row r="11" spans="1:31" x14ac:dyDescent="0.4">
      <c r="A11" s="23"/>
      <c r="B11" s="18"/>
    </row>
    <row r="14" spans="1:31" x14ac:dyDescent="0.4">
      <c r="A14" s="15" t="s">
        <v>152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JACK MOSANS</v>
      </c>
      <c r="B15" s="6" t="str">
        <f>A8</f>
        <v>GAI SEJOUR 3</v>
      </c>
      <c r="C15" s="7">
        <v>0</v>
      </c>
      <c r="D15" s="7" t="s">
        <v>0</v>
      </c>
      <c r="E15" s="7">
        <v>5</v>
      </c>
      <c r="F15" s="13" t="s">
        <v>31</v>
      </c>
    </row>
    <row r="16" spans="1:31" x14ac:dyDescent="0.4">
      <c r="A16" s="6" t="str">
        <f>A8</f>
        <v>GAI SEJOUR 3</v>
      </c>
      <c r="B16" s="6" t="str">
        <f>A9</f>
        <v>AS EN VOITURETTE 2</v>
      </c>
      <c r="C16" s="7">
        <v>5</v>
      </c>
      <c r="D16" s="7" t="s">
        <v>0</v>
      </c>
      <c r="E16" s="7">
        <v>0</v>
      </c>
      <c r="F16" s="13" t="s">
        <v>32</v>
      </c>
      <c r="H16" s="16" t="s">
        <v>27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JACK MOSANS</v>
      </c>
      <c r="B17" s="6" t="str">
        <f>A10</f>
        <v>CS OPALIEN</v>
      </c>
      <c r="C17" s="7">
        <v>5</v>
      </c>
      <c r="D17" s="7" t="s">
        <v>0</v>
      </c>
      <c r="E17" s="7">
        <v>0</v>
      </c>
      <c r="F17" s="13" t="s">
        <v>33</v>
      </c>
      <c r="H17" s="14" t="str">
        <f t="array" ref="H17">INDEX($V$6:$V$9,MATCH(LARGE($AE$6:$AE$9-ROW($AE$6:$AE$9)/COUNT($AE$6:$AE$9),ROW(H17)-ROW(H$17)+1),$AE$6:$AE$9-ROW($AE$6:$AE$9)/COUNT($AE$6:$AE$9),0))</f>
        <v>GAI SEJOUR 3</v>
      </c>
      <c r="I17" s="2">
        <f>VLOOKUP($H17,$V$6:$AD$9,2,0)</f>
        <v>3</v>
      </c>
      <c r="J17" s="3">
        <f>VLOOKUP($H17,$V$6:$AD$9,3,0)</f>
        <v>3</v>
      </c>
      <c r="K17" s="3">
        <f>VLOOKUP($H17,$V$6:$AD$9,4,0)</f>
        <v>0</v>
      </c>
      <c r="L17" s="3">
        <f>VLOOKUP($H17,$V$6:$AD$9,5,0)</f>
        <v>0</v>
      </c>
      <c r="M17" s="4">
        <f>VLOOKUP($H17,$V$6:$AD$9,6,0)</f>
        <v>20</v>
      </c>
      <c r="N17" s="5">
        <f>VLOOKUP($H17,$V$6:$AD$9,7,0)</f>
        <v>0</v>
      </c>
      <c r="O17" s="3">
        <f>VLOOKUP($H17,$V$6:$AD$9,8,0)</f>
        <v>20</v>
      </c>
      <c r="P17" s="4">
        <f>VLOOKUP($H17,$V$6:$AD$9,9,0)</f>
        <v>9</v>
      </c>
    </row>
    <row r="18" spans="1:16" x14ac:dyDescent="0.4">
      <c r="A18" s="6" t="str">
        <f>A9</f>
        <v>AS EN VOITURETTE 2</v>
      </c>
      <c r="B18" s="6" t="str">
        <f>A7</f>
        <v>JACK MOSANS</v>
      </c>
      <c r="C18" s="7">
        <v>5</v>
      </c>
      <c r="D18" s="7" t="s">
        <v>0</v>
      </c>
      <c r="E18" s="7">
        <v>0</v>
      </c>
      <c r="F18" s="13" t="s">
        <v>34</v>
      </c>
      <c r="H18" t="str">
        <f t="array" ref="H18">INDEX($V$6:$V$9,MATCH(LARGE($AE$6:$AE$9-ROW($AE$6:$AE$9)/COUNT($AE$6:$AE$9),ROW(H18)-ROW(H$17)+1),$AE$6:$AE$9-ROW($AE$6:$AE$9)/COUNT($AE$6:$AE$9),0))</f>
        <v>AS EN VOITURETTE 2</v>
      </c>
      <c r="I18" s="2">
        <f>VLOOKUP($H18,$V$6:$AD$9,2,0)</f>
        <v>3</v>
      </c>
      <c r="J18" s="3">
        <f>VLOOKUP($H18,$V$6:$AD$9,3,0)</f>
        <v>2</v>
      </c>
      <c r="K18" s="3">
        <f>VLOOKUP($H18,$V$6:$AD$9,4,0)</f>
        <v>0</v>
      </c>
      <c r="L18" s="3">
        <f>VLOOKUP($H18,$V$6:$AD$9,5,0)</f>
        <v>1</v>
      </c>
      <c r="M18" s="4">
        <f>VLOOKUP($H18,$V$6:$AD$9,6,0)</f>
        <v>10</v>
      </c>
      <c r="N18" s="5">
        <f>VLOOKUP($H18,$V$6:$AD$9,7,0)</f>
        <v>6</v>
      </c>
      <c r="O18" s="3">
        <f>VLOOKUP($H18,$V$6:$AD$9,8,0)</f>
        <v>4</v>
      </c>
      <c r="P18" s="4">
        <f>VLOOKUP($H18,$V$6:$AD$9,9,0)</f>
        <v>6</v>
      </c>
    </row>
    <row r="19" spans="1:16" x14ac:dyDescent="0.4">
      <c r="A19" s="6" t="str">
        <f>A10</f>
        <v>CS OPALIEN</v>
      </c>
      <c r="B19" s="6" t="str">
        <f>A9</f>
        <v>AS EN VOITURETTE 2</v>
      </c>
      <c r="C19" s="7">
        <v>1</v>
      </c>
      <c r="D19" s="7" t="s">
        <v>0</v>
      </c>
      <c r="E19" s="7">
        <v>5</v>
      </c>
      <c r="F19" s="13" t="s">
        <v>35</v>
      </c>
      <c r="H19" t="str">
        <f t="array" ref="H19">INDEX($V$6:$V$9,MATCH(LARGE($AE$6:$AE$9-ROW($AE$6:$AE$9)/COUNT($AE$6:$AE$9),ROW(H19)-ROW(H$17)+1),$AE$6:$AE$9-ROW($AE$6:$AE$9)/COUNT($AE$6:$AE$9),0))</f>
        <v>JACK MOSANS</v>
      </c>
      <c r="I19" s="2">
        <f>VLOOKUP($H19,$V$6:$AD$9,2,0)</f>
        <v>3</v>
      </c>
      <c r="J19" s="3">
        <f>VLOOKUP($H19,$V$6:$AD$9,3,0)</f>
        <v>1</v>
      </c>
      <c r="K19" s="3">
        <f>VLOOKUP($H19,$V$6:$AD$9,4,0)</f>
        <v>0</v>
      </c>
      <c r="L19" s="3">
        <f>VLOOKUP($H19,$V$6:$AD$9,5,0)</f>
        <v>2</v>
      </c>
      <c r="M19" s="4">
        <f>VLOOKUP($H19,$V$6:$AD$9,6,0)</f>
        <v>5</v>
      </c>
      <c r="N19" s="5">
        <f>VLOOKUP($H19,$V$6:$AD$9,7,0)</f>
        <v>10</v>
      </c>
      <c r="O19" s="3">
        <f>VLOOKUP($H19,$V$6:$AD$9,8,0)</f>
        <v>-5</v>
      </c>
      <c r="P19" s="4">
        <f>VLOOKUP($H19,$V$6:$AD$9,9,0)</f>
        <v>3</v>
      </c>
    </row>
    <row r="20" spans="1:16" x14ac:dyDescent="0.4">
      <c r="A20" s="6" t="str">
        <f>A8</f>
        <v>GAI SEJOUR 3</v>
      </c>
      <c r="B20" s="6" t="str">
        <f>A10</f>
        <v>CS OPALIEN</v>
      </c>
      <c r="C20" s="7">
        <v>10</v>
      </c>
      <c r="D20" s="7" t="s">
        <v>0</v>
      </c>
      <c r="E20" s="7">
        <v>0</v>
      </c>
      <c r="F20" s="13" t="s">
        <v>36</v>
      </c>
      <c r="H20" t="str">
        <f t="array" ref="H20">INDEX($V$6:$V$9,MATCH(LARGE($AE$6:$AE$9-ROW($AE$6:$AE$9)/COUNT($AE$6:$AE$9),ROW(H20)-ROW(H$17)+1),$AE$6:$AE$9-ROW($AE$6:$AE$9)/COUNT($AE$6:$AE$9),0))</f>
        <v>CS OPALIEN</v>
      </c>
      <c r="I20" s="2">
        <f>VLOOKUP($H20,$V$6:$AD$9,2,0)</f>
        <v>3</v>
      </c>
      <c r="J20" s="3">
        <f>VLOOKUP($H20,$V$6:$AD$9,3,0)</f>
        <v>0</v>
      </c>
      <c r="K20" s="3">
        <f>VLOOKUP($H20,$V$6:$AD$9,4,0)</f>
        <v>0</v>
      </c>
      <c r="L20" s="3">
        <f>VLOOKUP($H20,$V$6:$AD$9,5,0)</f>
        <v>3</v>
      </c>
      <c r="M20" s="4">
        <f>VLOOKUP($H20,$V$6:$AD$9,6,0)</f>
        <v>1</v>
      </c>
      <c r="N20" s="5">
        <f>VLOOKUP($H20,$V$6:$AD$9,7,0)</f>
        <v>20</v>
      </c>
      <c r="O20" s="3">
        <f>VLOOKUP($H20,$V$6:$AD$9,8,0)</f>
        <v>-19</v>
      </c>
      <c r="P20" s="4">
        <f>VLOOKUP($H20,$V$6:$AD$9,9,0)</f>
        <v>0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10" workbookViewId="0">
      <selection activeCell="E22" sqref="E22"/>
    </sheetView>
  </sheetViews>
  <sheetFormatPr baseColWidth="10" defaultColWidth="9.15234375" defaultRowHeight="14.6" x14ac:dyDescent="0.4"/>
  <cols>
    <col min="1" max="1" width="15.84375" customWidth="1"/>
    <col min="2" max="2" width="16.15234375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19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LES CANAILLES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2</v>
      </c>
      <c r="Y6" s="3">
        <f t="array" ref="Y6">SUM((home=V6)*(homescore=visitorscore)*ISNUMBER(visitorscore),(visitor=V6)*(visitorscore=homescore)*ISNUMBER(homescore))</f>
        <v>1</v>
      </c>
      <c r="Z6" s="3">
        <f t="array" ref="Z6">SUM((home=V6)*(homescore&lt;visitorscore),(visitor=V6)*(visitorscore&lt;homescore))</f>
        <v>0</v>
      </c>
      <c r="AA6" s="4">
        <f>SUMIF(home,V6,homescore)+SUMIF(visitor,V6,visitorscore)</f>
        <v>27</v>
      </c>
      <c r="AB6" s="5">
        <f>SUMIF(home,V6,visitorscore)+SUMIF(visitor,V6,homescore)</f>
        <v>2</v>
      </c>
      <c r="AC6" s="13">
        <f>AA6-AB6</f>
        <v>25</v>
      </c>
      <c r="AD6" s="4">
        <f>X6*Options!$B$2+Y6*Options!$B$3+Z6*Options!$B$4+VLOOKUP(V6,$A$7:$B$10,2,0)</f>
        <v>7</v>
      </c>
      <c r="AE6">
        <f>AA6+AC6*10000+AD6*100000000</f>
        <v>700250027</v>
      </c>
    </row>
    <row r="7" spans="1:31" x14ac:dyDescent="0.4">
      <c r="A7" s="19" t="str">
        <f>Inscriptions!B16</f>
        <v>LES CANAILLES</v>
      </c>
      <c r="B7" s="18"/>
      <c r="V7" s="1" t="str">
        <f>A8</f>
        <v>PRO MOSAN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2</v>
      </c>
      <c r="Y7" s="3">
        <f t="array" ref="Y7">SUM((home=V7)*(homescore=visitorscore)*ISNUMBER(visitorscore),(visitor=V7)*(visitorscore=homescore)*ISNUMBER(homescore))</f>
        <v>1</v>
      </c>
      <c r="Z7" s="3">
        <f t="array" ref="Z7">SUM((home=V7)*(homescore&lt;visitorscore),(visitor=V7)*(visitorscore&lt;homescore))</f>
        <v>0</v>
      </c>
      <c r="AA7" s="4">
        <f>SUMIF(home,V7,homescore)+SUMIF(visitor,V7,visitorscore)</f>
        <v>16</v>
      </c>
      <c r="AB7" s="5">
        <f>SUMIF(home,V7,visitorscore)+SUMIF(visitor,V7,homescore)</f>
        <v>3</v>
      </c>
      <c r="AC7" s="13">
        <f>AA7-AB7</f>
        <v>13</v>
      </c>
      <c r="AD7" s="4">
        <f>X7*Options!$B$2+Y7*Options!$B$3+Z7*Options!$B$4+VLOOKUP(V7,$A$7:$B$10,2,0)</f>
        <v>7</v>
      </c>
      <c r="AE7">
        <f>AA7+AC7*10000+AD7*100000000</f>
        <v>700130016</v>
      </c>
    </row>
    <row r="8" spans="1:31" x14ac:dyDescent="0.4">
      <c r="A8" s="19" t="str">
        <f>Inscriptions!B17</f>
        <v>PRO MOSAN</v>
      </c>
      <c r="B8" s="18"/>
      <c r="V8" s="1" t="str">
        <f>A9</f>
        <v>TOPAZE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0</v>
      </c>
      <c r="Y8" s="3">
        <f t="array" ref="Y8">SUM((home=V8)*(homescore=visitorscore)*ISNUMBER(visitorscore),(visitor=V8)*(visitorscore=homescore)*ISNUMBER(homescore))</f>
        <v>1</v>
      </c>
      <c r="Z8" s="3">
        <f t="array" ref="Z8">SUM((home=V8)*(homescore&lt;visitorscore),(visitor=V8)*(visitorscore&lt;homescore))</f>
        <v>2</v>
      </c>
      <c r="AA8" s="4">
        <f>SUMIF(home,V8,homescore)+SUMIF(visitor,V8,visitorscore)</f>
        <v>3</v>
      </c>
      <c r="AB8" s="5">
        <f>SUMIF(home,V8,visitorscore)+SUMIF(visitor,V8,homescore)</f>
        <v>15</v>
      </c>
      <c r="AC8" s="13">
        <f>AA8-AB8</f>
        <v>-12</v>
      </c>
      <c r="AD8" s="4">
        <f>X8*Options!$B$2+Y8*Options!$B$3+Z8*Options!$B$4+VLOOKUP(V8,$A$7:$B$10,2,0)</f>
        <v>1</v>
      </c>
      <c r="AE8">
        <f>AA8+AC8*10000+AD8*100000000</f>
        <v>99880003</v>
      </c>
    </row>
    <row r="9" spans="1:31" x14ac:dyDescent="0.4">
      <c r="A9" s="19" t="str">
        <f>Inscriptions!B18</f>
        <v>TOPAZE</v>
      </c>
      <c r="B9" s="18"/>
      <c r="V9" s="1" t="str">
        <f>A10</f>
        <v>LE CASTILLON 1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0</v>
      </c>
      <c r="Y9" s="3">
        <f t="array" ref="Y9">SUM((home=V9)*(homescore=visitorscore)*ISNUMBER(visitorscore),(visitor=V9)*(visitorscore=homescore)*ISNUMBER(homescore))</f>
        <v>1</v>
      </c>
      <c r="Z9" s="3">
        <f t="array" ref="Z9">SUM((home=V9)*(homescore&lt;visitorscore),(visitor=V9)*(visitorscore&lt;homescore))</f>
        <v>2</v>
      </c>
      <c r="AA9" s="4">
        <f>SUMIF(home,V9,homescore)+SUMIF(visitor,V9,visitorscore)</f>
        <v>2</v>
      </c>
      <c r="AB9" s="5">
        <f>SUMIF(home,V9,visitorscore)+SUMIF(visitor,V9,homescore)</f>
        <v>28</v>
      </c>
      <c r="AC9" s="13">
        <f>AA9-AB9</f>
        <v>-26</v>
      </c>
      <c r="AD9" s="4">
        <f>X9*Options!$B$2+Y9*Options!$B$3+Z9*Options!$B$4+VLOOKUP(V9,$A$7:$B$10,2,0)</f>
        <v>1</v>
      </c>
      <c r="AE9">
        <f>AA9+AC9*10000+AD9*100000000</f>
        <v>99740002</v>
      </c>
    </row>
    <row r="10" spans="1:31" x14ac:dyDescent="0.4">
      <c r="A10" s="19" t="str">
        <f>Inscriptions!B19</f>
        <v>LE CASTILLON 1</v>
      </c>
      <c r="B10" s="18"/>
    </row>
    <row r="11" spans="1:31" x14ac:dyDescent="0.4">
      <c r="A11" s="23"/>
      <c r="B11" s="18"/>
    </row>
    <row r="14" spans="1:31" x14ac:dyDescent="0.4">
      <c r="A14" s="15" t="s">
        <v>153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LES CANAILLES</v>
      </c>
      <c r="B15" s="6" t="str">
        <f>A8</f>
        <v>PRO MOSAN</v>
      </c>
      <c r="C15" s="7">
        <v>2</v>
      </c>
      <c r="D15" s="7" t="s">
        <v>0</v>
      </c>
      <c r="E15" s="7">
        <v>2</v>
      </c>
      <c r="F15" s="13" t="s">
        <v>31</v>
      </c>
    </row>
    <row r="16" spans="1:31" x14ac:dyDescent="0.4">
      <c r="A16" s="6" t="str">
        <f>A8</f>
        <v>PRO MOSAN</v>
      </c>
      <c r="B16" s="6" t="str">
        <f>A9</f>
        <v>TOPAZE</v>
      </c>
      <c r="C16" s="7">
        <v>4</v>
      </c>
      <c r="D16" s="7" t="s">
        <v>0</v>
      </c>
      <c r="E16" s="7">
        <v>1</v>
      </c>
      <c r="F16" s="13" t="s">
        <v>32</v>
      </c>
      <c r="H16" s="16" t="s">
        <v>85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LES CANAILLES</v>
      </c>
      <c r="B17" s="6" t="str">
        <f>A10</f>
        <v>LE CASTILLON 1</v>
      </c>
      <c r="C17" s="7">
        <v>16</v>
      </c>
      <c r="D17" s="7" t="s">
        <v>0</v>
      </c>
      <c r="E17" s="7">
        <v>0</v>
      </c>
      <c r="F17" s="13" t="s">
        <v>33</v>
      </c>
      <c r="H17" s="14" t="str">
        <f t="array" ref="H17">INDEX($V$6:$V$9,MATCH(LARGE($AE$6:$AE$9-ROW($AE$6:$AE$9)/COUNT($AE$6:$AE$9),ROW(H17)-ROW(H$17)+1),$AE$6:$AE$9-ROW($AE$6:$AE$9)/COUNT($AE$6:$AE$9),0))</f>
        <v>LES CANAILLES</v>
      </c>
      <c r="I17" s="2">
        <f>VLOOKUP($H17,$V$6:$AD$9,2,0)</f>
        <v>3</v>
      </c>
      <c r="J17" s="3">
        <f>VLOOKUP($H17,$V$6:$AD$9,3,0)</f>
        <v>2</v>
      </c>
      <c r="K17" s="3">
        <f>VLOOKUP($H17,$V$6:$AD$9,4,0)</f>
        <v>1</v>
      </c>
      <c r="L17" s="3">
        <f>VLOOKUP($H17,$V$6:$AD$9,5,0)</f>
        <v>0</v>
      </c>
      <c r="M17" s="4">
        <f>VLOOKUP($H17,$V$6:$AD$9,6,0)</f>
        <v>27</v>
      </c>
      <c r="N17" s="5">
        <f>VLOOKUP($H17,$V$6:$AD$9,7,0)</f>
        <v>2</v>
      </c>
      <c r="O17" s="3">
        <f>VLOOKUP($H17,$V$6:$AD$9,8,0)</f>
        <v>25</v>
      </c>
      <c r="P17" s="4">
        <f>VLOOKUP($H17,$V$6:$AD$9,9,0)</f>
        <v>7</v>
      </c>
    </row>
    <row r="18" spans="1:16" x14ac:dyDescent="0.4">
      <c r="A18" s="6" t="str">
        <f>A9</f>
        <v>TOPAZE</v>
      </c>
      <c r="B18" s="6" t="str">
        <f>A7</f>
        <v>LES CANAILLES</v>
      </c>
      <c r="C18" s="7">
        <v>0</v>
      </c>
      <c r="D18" s="7" t="s">
        <v>0</v>
      </c>
      <c r="E18" s="7">
        <v>9</v>
      </c>
      <c r="F18" s="13" t="s">
        <v>34</v>
      </c>
      <c r="H18" t="str">
        <f t="array" ref="H18">INDEX($V$6:$V$9,MATCH(LARGE($AE$6:$AE$9-ROW($AE$6:$AE$9)/COUNT($AE$6:$AE$9),ROW(H18)-ROW(H$17)+1),$AE$6:$AE$9-ROW($AE$6:$AE$9)/COUNT($AE$6:$AE$9),0))</f>
        <v>PRO MOSAN</v>
      </c>
      <c r="I18" s="2">
        <f>VLOOKUP($H18,$V$6:$AD$9,2,0)</f>
        <v>3</v>
      </c>
      <c r="J18" s="3">
        <f>VLOOKUP($H18,$V$6:$AD$9,3,0)</f>
        <v>2</v>
      </c>
      <c r="K18" s="3">
        <f>VLOOKUP($H18,$V$6:$AD$9,4,0)</f>
        <v>1</v>
      </c>
      <c r="L18" s="3">
        <f>VLOOKUP($H18,$V$6:$AD$9,5,0)</f>
        <v>0</v>
      </c>
      <c r="M18" s="4">
        <f>VLOOKUP($H18,$V$6:$AD$9,6,0)</f>
        <v>16</v>
      </c>
      <c r="N18" s="5">
        <f>VLOOKUP($H18,$V$6:$AD$9,7,0)</f>
        <v>3</v>
      </c>
      <c r="O18" s="3">
        <f>VLOOKUP($H18,$V$6:$AD$9,8,0)</f>
        <v>13</v>
      </c>
      <c r="P18" s="4">
        <f>VLOOKUP($H18,$V$6:$AD$9,9,0)</f>
        <v>7</v>
      </c>
    </row>
    <row r="19" spans="1:16" x14ac:dyDescent="0.4">
      <c r="A19" s="6" t="str">
        <f>A10</f>
        <v>LE CASTILLON 1</v>
      </c>
      <c r="B19" s="6" t="str">
        <f>A9</f>
        <v>TOPAZE</v>
      </c>
      <c r="C19" s="7">
        <v>2</v>
      </c>
      <c r="D19" s="7" t="s">
        <v>0</v>
      </c>
      <c r="E19" s="7">
        <v>2</v>
      </c>
      <c r="F19" s="13" t="s">
        <v>35</v>
      </c>
      <c r="H19" t="str">
        <f t="array" ref="H19">INDEX($V$6:$V$9,MATCH(LARGE($AE$6:$AE$9-ROW($AE$6:$AE$9)/COUNT($AE$6:$AE$9),ROW(H19)-ROW(H$17)+1),$AE$6:$AE$9-ROW($AE$6:$AE$9)/COUNT($AE$6:$AE$9),0))</f>
        <v>TOPAZE</v>
      </c>
      <c r="I19" s="2">
        <f>VLOOKUP($H19,$V$6:$AD$9,2,0)</f>
        <v>3</v>
      </c>
      <c r="J19" s="3">
        <f>VLOOKUP($H19,$V$6:$AD$9,3,0)</f>
        <v>0</v>
      </c>
      <c r="K19" s="3">
        <f>VLOOKUP($H19,$V$6:$AD$9,4,0)</f>
        <v>1</v>
      </c>
      <c r="L19" s="3">
        <f>VLOOKUP($H19,$V$6:$AD$9,5,0)</f>
        <v>2</v>
      </c>
      <c r="M19" s="4">
        <f>VLOOKUP($H19,$V$6:$AD$9,6,0)</f>
        <v>3</v>
      </c>
      <c r="N19" s="5">
        <f>VLOOKUP($H19,$V$6:$AD$9,7,0)</f>
        <v>15</v>
      </c>
      <c r="O19" s="3">
        <f>VLOOKUP($H19,$V$6:$AD$9,8,0)</f>
        <v>-12</v>
      </c>
      <c r="P19" s="4">
        <f>VLOOKUP($H19,$V$6:$AD$9,9,0)</f>
        <v>1</v>
      </c>
    </row>
    <row r="20" spans="1:16" x14ac:dyDescent="0.4">
      <c r="A20" s="6" t="str">
        <f>A8</f>
        <v>PRO MOSAN</v>
      </c>
      <c r="B20" s="6" t="str">
        <f>A10</f>
        <v>LE CASTILLON 1</v>
      </c>
      <c r="C20" s="7">
        <v>10</v>
      </c>
      <c r="D20" s="7" t="s">
        <v>0</v>
      </c>
      <c r="E20" s="7">
        <v>0</v>
      </c>
      <c r="F20" s="13" t="s">
        <v>36</v>
      </c>
      <c r="H20" t="str">
        <f t="array" ref="H20">INDEX($V$6:$V$9,MATCH(LARGE($AE$6:$AE$9-ROW($AE$6:$AE$9)/COUNT($AE$6:$AE$9),ROW(H20)-ROW(H$17)+1),$AE$6:$AE$9-ROW($AE$6:$AE$9)/COUNT($AE$6:$AE$9),0))</f>
        <v>LE CASTILLON 1</v>
      </c>
      <c r="I20" s="2">
        <f>VLOOKUP($H20,$V$6:$AD$9,2,0)</f>
        <v>3</v>
      </c>
      <c r="J20" s="3">
        <f>VLOOKUP($H20,$V$6:$AD$9,3,0)</f>
        <v>0</v>
      </c>
      <c r="K20" s="3">
        <f>VLOOKUP($H20,$V$6:$AD$9,4,0)</f>
        <v>1</v>
      </c>
      <c r="L20" s="3">
        <f>VLOOKUP($H20,$V$6:$AD$9,5,0)</f>
        <v>2</v>
      </c>
      <c r="M20" s="4">
        <f>VLOOKUP($H20,$V$6:$AD$9,6,0)</f>
        <v>2</v>
      </c>
      <c r="N20" s="5">
        <f>VLOOKUP($H20,$V$6:$AD$9,7,0)</f>
        <v>28</v>
      </c>
      <c r="O20" s="3">
        <f>VLOOKUP($H20,$V$6:$AD$9,8,0)</f>
        <v>-26</v>
      </c>
      <c r="P20" s="4">
        <f>VLOOKUP($H20,$V$6:$AD$9,9,0)</f>
        <v>1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8" workbookViewId="0">
      <selection activeCell="F21" sqref="F21"/>
    </sheetView>
  </sheetViews>
  <sheetFormatPr baseColWidth="10" defaultColWidth="9.15234375" defaultRowHeight="14.6" x14ac:dyDescent="0.4"/>
  <cols>
    <col min="1" max="2" width="24.4609375" bestFit="1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22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BALL MOSAN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1</v>
      </c>
      <c r="Y6" s="3">
        <f t="array" ref="Y6">SUM((home=V6)*(homescore=visitorscore)*ISNUMBER(visitorscore),(visitor=V6)*(visitorscore=homescore)*ISNUMBER(homescore))</f>
        <v>0</v>
      </c>
      <c r="Z6" s="3">
        <f t="array" ref="Z6">SUM((home=V6)*(homescore&lt;visitorscore),(visitor=V6)*(visitorscore&lt;homescore))</f>
        <v>2</v>
      </c>
      <c r="AA6" s="4">
        <f>SUMIF(home,V6,homescore)+SUMIF(visitor,V6,visitorscore)</f>
        <v>6</v>
      </c>
      <c r="AB6" s="5">
        <f>SUMIF(home,V6,visitorscore)+SUMIF(visitor,V6,homescore)</f>
        <v>7</v>
      </c>
      <c r="AC6" s="13">
        <f>AA6-AB6</f>
        <v>-1</v>
      </c>
      <c r="AD6" s="4">
        <f>X6*Options!$B$2+Y6*Options!$B$3+Z6*Options!$B$4+VLOOKUP(V6,$A$7:$B$10,2,0)</f>
        <v>3</v>
      </c>
      <c r="AE6">
        <f>AA6+AC6*10000+AD6*100000000</f>
        <v>299990006</v>
      </c>
    </row>
    <row r="7" spans="1:31" x14ac:dyDescent="0.4">
      <c r="A7" s="19" t="str">
        <f>Inscriptions!B20</f>
        <v>BALL MOSAN</v>
      </c>
      <c r="B7" s="18"/>
      <c r="V7" s="1" t="str">
        <f>A8</f>
        <v>CERCLE ADAPTE ANDENNAIS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3</v>
      </c>
      <c r="Y7" s="3">
        <f t="array" ref="Y7">SUM((home=V7)*(homescore=visitorscore)*ISNUMBER(visitorscore),(visitor=V7)*(visitorscore=homescore)*ISNUMBER(homescore))</f>
        <v>0</v>
      </c>
      <c r="Z7" s="3">
        <f t="array" ref="Z7">SUM((home=V7)*(homescore&lt;visitorscore),(visitor=V7)*(visitorscore&lt;homescore))</f>
        <v>0</v>
      </c>
      <c r="AA7" s="4">
        <f>SUMIF(home,V7,homescore)+SUMIF(visitor,V7,visitorscore)</f>
        <v>20</v>
      </c>
      <c r="AB7" s="5">
        <f>SUMIF(home,V7,visitorscore)+SUMIF(visitor,V7,homescore)</f>
        <v>1</v>
      </c>
      <c r="AC7" s="13">
        <f>AA7-AB7</f>
        <v>19</v>
      </c>
      <c r="AD7" s="4">
        <f>X7*Options!$B$2+Y7*Options!$B$3+Z7*Options!$B$4+VLOOKUP(V7,$A$7:$B$10,2,0)</f>
        <v>9</v>
      </c>
      <c r="AE7">
        <f>AA7+AC7*10000+AD7*100000000</f>
        <v>900190020</v>
      </c>
    </row>
    <row r="8" spans="1:31" x14ac:dyDescent="0.4">
      <c r="A8" s="19" t="str">
        <f>Inscriptions!B21</f>
        <v>CERCLE ADAPTE ANDENNAIS</v>
      </c>
      <c r="B8" s="18"/>
      <c r="V8" s="1" t="str">
        <f>A9</f>
        <v>PAYS DES MERVEILLES 1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1</v>
      </c>
      <c r="Y8" s="3">
        <f t="array" ref="Y8">SUM((home=V8)*(homescore=visitorscore)*ISNUMBER(visitorscore),(visitor=V8)*(visitorscore=homescore)*ISNUMBER(homescore))</f>
        <v>1</v>
      </c>
      <c r="Z8" s="3">
        <f t="array" ref="Z8">SUM((home=V8)*(homescore&lt;visitorscore),(visitor=V8)*(visitorscore&lt;homescore))</f>
        <v>1</v>
      </c>
      <c r="AA8" s="4">
        <f>SUMIF(home,V8,homescore)+SUMIF(visitor,V8,visitorscore)</f>
        <v>6</v>
      </c>
      <c r="AB8" s="5">
        <f>SUMIF(home,V8,visitorscore)+SUMIF(visitor,V8,homescore)</f>
        <v>9</v>
      </c>
      <c r="AC8" s="13">
        <f>AA8-AB8</f>
        <v>-3</v>
      </c>
      <c r="AD8" s="4">
        <f>X8*Options!$B$2+Y8*Options!$B$3+Z8*Options!$B$4+VLOOKUP(V8,$A$7:$B$10,2,0)</f>
        <v>4</v>
      </c>
      <c r="AE8">
        <f>AA8+AC8*10000+AD8*100000000</f>
        <v>399970006</v>
      </c>
    </row>
    <row r="9" spans="1:31" x14ac:dyDescent="0.4">
      <c r="A9" s="19" t="str">
        <f>Inscriptions!B22</f>
        <v>PAYS DES MERVEILLES 1</v>
      </c>
      <c r="B9" s="18"/>
      <c r="V9" s="1" t="str">
        <f>A10</f>
        <v>LE CASTILLON 2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0</v>
      </c>
      <c r="Y9" s="3">
        <f t="array" ref="Y9">SUM((home=V9)*(homescore=visitorscore)*ISNUMBER(visitorscore),(visitor=V9)*(visitorscore=homescore)*ISNUMBER(homescore))</f>
        <v>1</v>
      </c>
      <c r="Z9" s="3">
        <f t="array" ref="Z9">SUM((home=V9)*(homescore&lt;visitorscore),(visitor=V9)*(visitorscore&lt;homescore))</f>
        <v>2</v>
      </c>
      <c r="AA9" s="4">
        <f>SUMIF(home,V9,homescore)+SUMIF(visitor,V9,visitorscore)</f>
        <v>2</v>
      </c>
      <c r="AB9" s="5">
        <f>SUMIF(home,V9,visitorscore)+SUMIF(visitor,V9,homescore)</f>
        <v>17</v>
      </c>
      <c r="AC9" s="13">
        <f>AA9-AB9</f>
        <v>-15</v>
      </c>
      <c r="AD9" s="4">
        <f>X9*Options!$B$2+Y9*Options!$B$3+Z9*Options!$B$4+VLOOKUP(V9,$A$7:$B$10,2,0)</f>
        <v>1</v>
      </c>
      <c r="AE9">
        <f>AA9+AC9*10000+AD9*100000000</f>
        <v>99850002</v>
      </c>
    </row>
    <row r="10" spans="1:31" x14ac:dyDescent="0.4">
      <c r="A10" s="19" t="str">
        <f>Inscriptions!B23</f>
        <v>LE CASTILLON 2</v>
      </c>
      <c r="B10" s="18"/>
    </row>
    <row r="11" spans="1:31" x14ac:dyDescent="0.4">
      <c r="A11" s="23"/>
      <c r="B11" s="18"/>
    </row>
    <row r="14" spans="1:31" x14ac:dyDescent="0.4">
      <c r="A14" s="15" t="s">
        <v>154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BALL MOSAN</v>
      </c>
      <c r="B15" s="6" t="str">
        <f>A8</f>
        <v>CERCLE ADAPTE ANDENNAIS</v>
      </c>
      <c r="C15" s="7">
        <v>0</v>
      </c>
      <c r="D15" s="7" t="s">
        <v>0</v>
      </c>
      <c r="E15" s="7">
        <v>4</v>
      </c>
      <c r="F15" s="13" t="s">
        <v>31</v>
      </c>
    </row>
    <row r="16" spans="1:31" x14ac:dyDescent="0.4">
      <c r="A16" s="6" t="str">
        <f>A8</f>
        <v>CERCLE ADAPTE ANDENNAIS</v>
      </c>
      <c r="B16" s="6" t="str">
        <f>A9</f>
        <v>PAYS DES MERVEILLES 1</v>
      </c>
      <c r="C16" s="7">
        <v>7</v>
      </c>
      <c r="D16" s="7" t="s">
        <v>0</v>
      </c>
      <c r="E16" s="7">
        <v>1</v>
      </c>
      <c r="F16" s="13" t="s">
        <v>32</v>
      </c>
      <c r="H16" s="16" t="s">
        <v>86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BALL MOSAN</v>
      </c>
      <c r="B17" s="6" t="str">
        <f>A10</f>
        <v>LE CASTILLON 2</v>
      </c>
      <c r="C17" s="7">
        <v>6</v>
      </c>
      <c r="D17" s="7" t="s">
        <v>0</v>
      </c>
      <c r="E17" s="7">
        <v>0</v>
      </c>
      <c r="F17" s="13" t="s">
        <v>33</v>
      </c>
      <c r="H17" s="14" t="str">
        <f t="array" ref="H17">INDEX($V$6:$V$9,MATCH(LARGE($AE$6:$AE$9-ROW($AE$6:$AE$9)/COUNT($AE$6:$AE$9),ROW(H17)-ROW(H$17)+1),$AE$6:$AE$9-ROW($AE$6:$AE$9)/COUNT($AE$6:$AE$9),0))</f>
        <v>CERCLE ADAPTE ANDENNAIS</v>
      </c>
      <c r="I17" s="2">
        <f>VLOOKUP($H17,$V$6:$AD$9,2,0)</f>
        <v>3</v>
      </c>
      <c r="J17" s="3">
        <f>VLOOKUP($H17,$V$6:$AD$9,3,0)</f>
        <v>3</v>
      </c>
      <c r="K17" s="3">
        <f>VLOOKUP($H17,$V$6:$AD$9,4,0)</f>
        <v>0</v>
      </c>
      <c r="L17" s="3">
        <f>VLOOKUP($H17,$V$6:$AD$9,5,0)</f>
        <v>0</v>
      </c>
      <c r="M17" s="4">
        <f>VLOOKUP($H17,$V$6:$AD$9,6,0)</f>
        <v>20</v>
      </c>
      <c r="N17" s="5">
        <f>VLOOKUP($H17,$V$6:$AD$9,7,0)</f>
        <v>1</v>
      </c>
      <c r="O17" s="3">
        <f>VLOOKUP($H17,$V$6:$AD$9,8,0)</f>
        <v>19</v>
      </c>
      <c r="P17" s="4">
        <f>VLOOKUP($H17,$V$6:$AD$9,9,0)</f>
        <v>9</v>
      </c>
    </row>
    <row r="18" spans="1:16" x14ac:dyDescent="0.4">
      <c r="A18" s="6" t="str">
        <f>A9</f>
        <v>PAYS DES MERVEILLES 1</v>
      </c>
      <c r="B18" s="6" t="str">
        <f>A7</f>
        <v>BALL MOSAN</v>
      </c>
      <c r="C18" s="7">
        <v>3</v>
      </c>
      <c r="D18" s="7" t="s">
        <v>0</v>
      </c>
      <c r="E18" s="7">
        <v>0</v>
      </c>
      <c r="F18" s="13" t="s">
        <v>34</v>
      </c>
      <c r="H18" t="str">
        <f t="array" ref="H18">INDEX($V$6:$V$9,MATCH(LARGE($AE$6:$AE$9-ROW($AE$6:$AE$9)/COUNT($AE$6:$AE$9),ROW(H18)-ROW(H$17)+1),$AE$6:$AE$9-ROW($AE$6:$AE$9)/COUNT($AE$6:$AE$9),0))</f>
        <v>PAYS DES MERVEILLES 1</v>
      </c>
      <c r="I18" s="2">
        <f>VLOOKUP($H18,$V$6:$AD$9,2,0)</f>
        <v>3</v>
      </c>
      <c r="J18" s="3">
        <f>VLOOKUP($H18,$V$6:$AD$9,3,0)</f>
        <v>1</v>
      </c>
      <c r="K18" s="3">
        <f>VLOOKUP($H18,$V$6:$AD$9,4,0)</f>
        <v>1</v>
      </c>
      <c r="L18" s="3">
        <f>VLOOKUP($H18,$V$6:$AD$9,5,0)</f>
        <v>1</v>
      </c>
      <c r="M18" s="4">
        <f>VLOOKUP($H18,$V$6:$AD$9,6,0)</f>
        <v>6</v>
      </c>
      <c r="N18" s="5">
        <f>VLOOKUP($H18,$V$6:$AD$9,7,0)</f>
        <v>9</v>
      </c>
      <c r="O18" s="3">
        <f>VLOOKUP($H18,$V$6:$AD$9,8,0)</f>
        <v>-3</v>
      </c>
      <c r="P18" s="4">
        <f>VLOOKUP($H18,$V$6:$AD$9,9,0)</f>
        <v>4</v>
      </c>
    </row>
    <row r="19" spans="1:16" x14ac:dyDescent="0.4">
      <c r="A19" s="6" t="str">
        <f>A10</f>
        <v>LE CASTILLON 2</v>
      </c>
      <c r="B19" s="6" t="str">
        <f>A9</f>
        <v>PAYS DES MERVEILLES 1</v>
      </c>
      <c r="C19" s="7">
        <v>2</v>
      </c>
      <c r="D19" s="7" t="s">
        <v>0</v>
      </c>
      <c r="E19" s="7">
        <v>2</v>
      </c>
      <c r="F19" s="13" t="s">
        <v>35</v>
      </c>
      <c r="H19" t="str">
        <f t="array" ref="H19">INDEX($V$6:$V$9,MATCH(LARGE($AE$6:$AE$9-ROW($AE$6:$AE$9)/COUNT($AE$6:$AE$9),ROW(H19)-ROW(H$17)+1),$AE$6:$AE$9-ROW($AE$6:$AE$9)/COUNT($AE$6:$AE$9),0))</f>
        <v>BALL MOSAN</v>
      </c>
      <c r="I19" s="2">
        <f>VLOOKUP($H19,$V$6:$AD$9,2,0)</f>
        <v>3</v>
      </c>
      <c r="J19" s="3">
        <f>VLOOKUP($H19,$V$6:$AD$9,3,0)</f>
        <v>1</v>
      </c>
      <c r="K19" s="3">
        <f>VLOOKUP($H19,$V$6:$AD$9,4,0)</f>
        <v>0</v>
      </c>
      <c r="L19" s="3">
        <f>VLOOKUP($H19,$V$6:$AD$9,5,0)</f>
        <v>2</v>
      </c>
      <c r="M19" s="4">
        <f>VLOOKUP($H19,$V$6:$AD$9,6,0)</f>
        <v>6</v>
      </c>
      <c r="N19" s="5">
        <f>VLOOKUP($H19,$V$6:$AD$9,7,0)</f>
        <v>7</v>
      </c>
      <c r="O19" s="3">
        <f>VLOOKUP($H19,$V$6:$AD$9,8,0)</f>
        <v>-1</v>
      </c>
      <c r="P19" s="4">
        <f>VLOOKUP($H19,$V$6:$AD$9,9,0)</f>
        <v>3</v>
      </c>
    </row>
    <row r="20" spans="1:16" x14ac:dyDescent="0.4">
      <c r="A20" s="6" t="str">
        <f>A8</f>
        <v>CERCLE ADAPTE ANDENNAIS</v>
      </c>
      <c r="B20" s="6" t="str">
        <f>A10</f>
        <v>LE CASTILLON 2</v>
      </c>
      <c r="C20" s="7">
        <v>9</v>
      </c>
      <c r="D20" s="7" t="s">
        <v>0</v>
      </c>
      <c r="E20" s="7">
        <v>0</v>
      </c>
      <c r="F20" s="13" t="s">
        <v>36</v>
      </c>
      <c r="H20" t="str">
        <f t="array" ref="H20">INDEX($V$6:$V$9,MATCH(LARGE($AE$6:$AE$9-ROW($AE$6:$AE$9)/COUNT($AE$6:$AE$9),ROW(H20)-ROW(H$17)+1),$AE$6:$AE$9-ROW($AE$6:$AE$9)/COUNT($AE$6:$AE$9),0))</f>
        <v>LE CASTILLON 2</v>
      </c>
      <c r="I20" s="2">
        <f>VLOOKUP($H20,$V$6:$AD$9,2,0)</f>
        <v>3</v>
      </c>
      <c r="J20" s="3">
        <f>VLOOKUP($H20,$V$6:$AD$9,3,0)</f>
        <v>0</v>
      </c>
      <c r="K20" s="3">
        <f>VLOOKUP($H20,$V$6:$AD$9,4,0)</f>
        <v>1</v>
      </c>
      <c r="L20" s="3">
        <f>VLOOKUP($H20,$V$6:$AD$9,5,0)</f>
        <v>2</v>
      </c>
      <c r="M20" s="4">
        <f>VLOOKUP($H20,$V$6:$AD$9,6,0)</f>
        <v>2</v>
      </c>
      <c r="N20" s="5">
        <f>VLOOKUP($H20,$V$6:$AD$9,7,0)</f>
        <v>17</v>
      </c>
      <c r="O20" s="3">
        <f>VLOOKUP($H20,$V$6:$AD$9,8,0)</f>
        <v>-15</v>
      </c>
      <c r="P20" s="4">
        <f>VLOOKUP($H20,$V$6:$AD$9,9,0)</f>
        <v>1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7" workbookViewId="0">
      <selection activeCell="F21" sqref="F21"/>
    </sheetView>
  </sheetViews>
  <sheetFormatPr baseColWidth="10" defaultColWidth="9.15234375" defaultRowHeight="14.6" x14ac:dyDescent="0.4"/>
  <cols>
    <col min="1" max="1" width="18.23046875" bestFit="1" customWidth="1"/>
    <col min="2" max="2" width="16.15234375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23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BOCCIABRI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2</v>
      </c>
      <c r="Y6" s="3">
        <f t="array" ref="Y6">SUM((home=V6)*(homescore=visitorscore)*ISNUMBER(visitorscore),(visitor=V6)*(visitorscore=homescore)*ISNUMBER(homescore))</f>
        <v>0</v>
      </c>
      <c r="Z6" s="3">
        <f t="array" ref="Z6">SUM((home=V6)*(homescore&lt;visitorscore),(visitor=V6)*(visitorscore&lt;homescore))</f>
        <v>1</v>
      </c>
      <c r="AA6" s="4">
        <f>SUMIF(home,V6,homescore)+SUMIF(visitor,V6,visitorscore)</f>
        <v>11</v>
      </c>
      <c r="AB6" s="5">
        <f>SUMIF(home,V6,visitorscore)+SUMIF(visitor,V6,homescore)</f>
        <v>6</v>
      </c>
      <c r="AC6" s="13">
        <f>AA6-AB6</f>
        <v>5</v>
      </c>
      <c r="AD6" s="4">
        <f>X6*Options!$B$2+Y6*Options!$B$3+Z6*Options!$B$4+VLOOKUP(V6,$A$7:$B$10,2,0)</f>
        <v>6</v>
      </c>
      <c r="AE6">
        <f>AA6+AC6*10000+AD6*100000000</f>
        <v>600050011</v>
      </c>
    </row>
    <row r="7" spans="1:31" x14ac:dyDescent="0.4">
      <c r="A7" s="19" t="str">
        <f>Inscriptions!B24</f>
        <v>BOCCIABRI</v>
      </c>
      <c r="B7" s="18"/>
      <c r="V7" s="1" t="str">
        <f>A8</f>
        <v>LES LOUPS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1</v>
      </c>
      <c r="Y7" s="3">
        <f t="array" ref="Y7">SUM((home=V7)*(homescore=visitorscore)*ISNUMBER(visitorscore),(visitor=V7)*(visitorscore=homescore)*ISNUMBER(homescore))</f>
        <v>0</v>
      </c>
      <c r="Z7" s="3">
        <f t="array" ref="Z7">SUM((home=V7)*(homescore&lt;visitorscore),(visitor=V7)*(visitorscore&lt;homescore))</f>
        <v>2</v>
      </c>
      <c r="AA7" s="4">
        <f>SUMIF(home,V7,homescore)+SUMIF(visitor,V7,visitorscore)</f>
        <v>7</v>
      </c>
      <c r="AB7" s="5">
        <f>SUMIF(home,V7,visitorscore)+SUMIF(visitor,V7,homescore)</f>
        <v>10</v>
      </c>
      <c r="AC7" s="13">
        <f>AA7-AB7</f>
        <v>-3</v>
      </c>
      <c r="AD7" s="4">
        <f>X7*Options!$B$2+Y7*Options!$B$3+Z7*Options!$B$4+VLOOKUP(V7,$A$7:$B$10,2,0)</f>
        <v>3</v>
      </c>
      <c r="AE7">
        <f>AA7+AC7*10000+AD7*100000000</f>
        <v>299970007</v>
      </c>
    </row>
    <row r="8" spans="1:31" x14ac:dyDescent="0.4">
      <c r="A8" s="19" t="str">
        <f>Inscriptions!B25</f>
        <v>LES LOUPS</v>
      </c>
      <c r="B8" s="18"/>
      <c r="V8" s="1" t="str">
        <f>A9</f>
        <v>LA CORDEE 1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2</v>
      </c>
      <c r="Y8" s="3">
        <f t="array" ref="Y8">SUM((home=V8)*(homescore=visitorscore)*ISNUMBER(visitorscore),(visitor=V8)*(visitorscore=homescore)*ISNUMBER(homescore))</f>
        <v>0</v>
      </c>
      <c r="Z8" s="3">
        <f t="array" ref="Z8">SUM((home=V8)*(homescore&lt;visitorscore),(visitor=V8)*(visitorscore&lt;homescore))</f>
        <v>1</v>
      </c>
      <c r="AA8" s="4">
        <f>SUMIF(home,V8,homescore)+SUMIF(visitor,V8,visitorscore)</f>
        <v>6</v>
      </c>
      <c r="AB8" s="5">
        <f>SUMIF(home,V8,visitorscore)+SUMIF(visitor,V8,homescore)</f>
        <v>5</v>
      </c>
      <c r="AC8" s="13">
        <f>AA8-AB8</f>
        <v>1</v>
      </c>
      <c r="AD8" s="4">
        <f>X8*Options!$B$2+Y8*Options!$B$3+Z8*Options!$B$4+VLOOKUP(V8,$A$7:$B$10,2,0)</f>
        <v>6</v>
      </c>
      <c r="AE8">
        <f>AA8+AC8*10000+AD8*100000000</f>
        <v>600010006</v>
      </c>
    </row>
    <row r="9" spans="1:31" x14ac:dyDescent="0.4">
      <c r="A9" s="19" t="str">
        <f>Inscriptions!B26</f>
        <v>LA CORDEE 1</v>
      </c>
      <c r="B9" s="18"/>
      <c r="V9" s="1" t="str">
        <f>A10</f>
        <v>CENTRE REGNIERS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1</v>
      </c>
      <c r="Y9" s="3">
        <f t="array" ref="Y9">SUM((home=V9)*(homescore=visitorscore)*ISNUMBER(visitorscore),(visitor=V9)*(visitorscore=homescore)*ISNUMBER(homescore))</f>
        <v>0</v>
      </c>
      <c r="Z9" s="3">
        <f t="array" ref="Z9">SUM((home=V9)*(homescore&lt;visitorscore),(visitor=V9)*(visitorscore&lt;homescore))</f>
        <v>2</v>
      </c>
      <c r="AA9" s="4">
        <f>SUMIF(home,V9,homescore)+SUMIF(visitor,V9,visitorscore)</f>
        <v>6</v>
      </c>
      <c r="AB9" s="5">
        <f>SUMIF(home,V9,visitorscore)+SUMIF(visitor,V9,homescore)</f>
        <v>9</v>
      </c>
      <c r="AC9" s="13">
        <f>AA9-AB9</f>
        <v>-3</v>
      </c>
      <c r="AD9" s="4">
        <f>X9*Options!$B$2+Y9*Options!$B$3+Z9*Options!$B$4+VLOOKUP(V9,$A$7:$B$10,2,0)</f>
        <v>3</v>
      </c>
      <c r="AE9">
        <f>AA9+AC9*10000+AD9*100000000</f>
        <v>299970006</v>
      </c>
    </row>
    <row r="10" spans="1:31" x14ac:dyDescent="0.4">
      <c r="A10" s="19" t="str">
        <f>Inscriptions!B27</f>
        <v>CENTRE REGNIERS</v>
      </c>
      <c r="B10" s="18"/>
    </row>
    <row r="11" spans="1:31" x14ac:dyDescent="0.4">
      <c r="A11" s="23"/>
      <c r="B11" s="18"/>
    </row>
    <row r="14" spans="1:31" x14ac:dyDescent="0.4">
      <c r="A14" s="15" t="s">
        <v>155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BOCCIABRI</v>
      </c>
      <c r="B15" s="6" t="str">
        <f>A8</f>
        <v>LES LOUPS</v>
      </c>
      <c r="C15" s="7">
        <v>5</v>
      </c>
      <c r="D15" s="7" t="s">
        <v>0</v>
      </c>
      <c r="E15" s="7">
        <v>2</v>
      </c>
      <c r="F15" s="13" t="s">
        <v>31</v>
      </c>
    </row>
    <row r="16" spans="1:31" x14ac:dyDescent="0.4">
      <c r="A16" s="6" t="str">
        <f>A8</f>
        <v>LES LOUPS</v>
      </c>
      <c r="B16" s="6" t="str">
        <f>A9</f>
        <v>LA CORDEE 1</v>
      </c>
      <c r="C16" s="7">
        <v>3</v>
      </c>
      <c r="D16" s="7" t="s">
        <v>0</v>
      </c>
      <c r="E16" s="7">
        <v>2</v>
      </c>
      <c r="F16" s="13" t="s">
        <v>32</v>
      </c>
      <c r="H16" s="16" t="s">
        <v>87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BOCCIABRI</v>
      </c>
      <c r="B17" s="6" t="str">
        <f>A10</f>
        <v>CENTRE REGNIERS</v>
      </c>
      <c r="C17" s="7">
        <v>5</v>
      </c>
      <c r="D17" s="7" t="s">
        <v>0</v>
      </c>
      <c r="E17" s="7">
        <v>2</v>
      </c>
      <c r="F17" s="13" t="s">
        <v>33</v>
      </c>
      <c r="H17" s="14" t="str">
        <f t="array" ref="H17">INDEX($V$6:$V$9,MATCH(LARGE($AE$6:$AE$9-ROW($AE$6:$AE$9)/COUNT($AE$6:$AE$9),ROW(H17)-ROW(H$17)+1),$AE$6:$AE$9-ROW($AE$6:$AE$9)/COUNT($AE$6:$AE$9),0))</f>
        <v>BOCCIABRI</v>
      </c>
      <c r="I17" s="2">
        <f>VLOOKUP($H17,$V$6:$AD$9,2,0)</f>
        <v>3</v>
      </c>
      <c r="J17" s="3">
        <f>VLOOKUP($H17,$V$6:$AD$9,3,0)</f>
        <v>2</v>
      </c>
      <c r="K17" s="3">
        <f>VLOOKUP($H17,$V$6:$AD$9,4,0)</f>
        <v>0</v>
      </c>
      <c r="L17" s="3">
        <f>VLOOKUP($H17,$V$6:$AD$9,5,0)</f>
        <v>1</v>
      </c>
      <c r="M17" s="4">
        <f>VLOOKUP($H17,$V$6:$AD$9,6,0)</f>
        <v>11</v>
      </c>
      <c r="N17" s="5">
        <f>VLOOKUP($H17,$V$6:$AD$9,7,0)</f>
        <v>6</v>
      </c>
      <c r="O17" s="3">
        <f>VLOOKUP($H17,$V$6:$AD$9,8,0)</f>
        <v>5</v>
      </c>
      <c r="P17" s="4">
        <f>VLOOKUP($H17,$V$6:$AD$9,9,0)</f>
        <v>6</v>
      </c>
    </row>
    <row r="18" spans="1:16" x14ac:dyDescent="0.4">
      <c r="A18" s="6" t="str">
        <f>A9</f>
        <v>LA CORDEE 1</v>
      </c>
      <c r="B18" s="6" t="str">
        <f>A7</f>
        <v>BOCCIABRI</v>
      </c>
      <c r="C18" s="7">
        <v>2</v>
      </c>
      <c r="D18" s="7" t="s">
        <v>0</v>
      </c>
      <c r="E18" s="7">
        <v>1</v>
      </c>
      <c r="F18" s="13" t="s">
        <v>34</v>
      </c>
      <c r="H18" t="str">
        <f t="array" ref="H18">INDEX($V$6:$V$9,MATCH(LARGE($AE$6:$AE$9-ROW($AE$6:$AE$9)/COUNT($AE$6:$AE$9),ROW(H18)-ROW(H$17)+1),$AE$6:$AE$9-ROW($AE$6:$AE$9)/COUNT($AE$6:$AE$9),0))</f>
        <v>LA CORDEE 1</v>
      </c>
      <c r="I18" s="2">
        <f>VLOOKUP($H18,$V$6:$AD$9,2,0)</f>
        <v>3</v>
      </c>
      <c r="J18" s="3">
        <f>VLOOKUP($H18,$V$6:$AD$9,3,0)</f>
        <v>2</v>
      </c>
      <c r="K18" s="3">
        <f>VLOOKUP($H18,$V$6:$AD$9,4,0)</f>
        <v>0</v>
      </c>
      <c r="L18" s="3">
        <f>VLOOKUP($H18,$V$6:$AD$9,5,0)</f>
        <v>1</v>
      </c>
      <c r="M18" s="4">
        <f>VLOOKUP($H18,$V$6:$AD$9,6,0)</f>
        <v>6</v>
      </c>
      <c r="N18" s="5">
        <f>VLOOKUP($H18,$V$6:$AD$9,7,0)</f>
        <v>5</v>
      </c>
      <c r="O18" s="3">
        <f>VLOOKUP($H18,$V$6:$AD$9,8,0)</f>
        <v>1</v>
      </c>
      <c r="P18" s="4">
        <f>VLOOKUP($H18,$V$6:$AD$9,9,0)</f>
        <v>6</v>
      </c>
    </row>
    <row r="19" spans="1:16" x14ac:dyDescent="0.4">
      <c r="A19" s="6" t="str">
        <f>A10</f>
        <v>CENTRE REGNIERS</v>
      </c>
      <c r="B19" s="6" t="str">
        <f>A9</f>
        <v>LA CORDEE 1</v>
      </c>
      <c r="C19" s="7">
        <v>1</v>
      </c>
      <c r="D19" s="7" t="s">
        <v>0</v>
      </c>
      <c r="E19" s="7">
        <v>2</v>
      </c>
      <c r="F19" s="13" t="s">
        <v>35</v>
      </c>
      <c r="H19" t="str">
        <f t="array" ref="H19">INDEX($V$6:$V$9,MATCH(LARGE($AE$6:$AE$9-ROW($AE$6:$AE$9)/COUNT($AE$6:$AE$9),ROW(H19)-ROW(H$17)+1),$AE$6:$AE$9-ROW($AE$6:$AE$9)/COUNT($AE$6:$AE$9),0))</f>
        <v>LES LOUPS</v>
      </c>
      <c r="I19" s="2">
        <f>VLOOKUP($H19,$V$6:$AD$9,2,0)</f>
        <v>3</v>
      </c>
      <c r="J19" s="3">
        <f>VLOOKUP($H19,$V$6:$AD$9,3,0)</f>
        <v>1</v>
      </c>
      <c r="K19" s="3">
        <f>VLOOKUP($H19,$V$6:$AD$9,4,0)</f>
        <v>0</v>
      </c>
      <c r="L19" s="3">
        <f>VLOOKUP($H19,$V$6:$AD$9,5,0)</f>
        <v>2</v>
      </c>
      <c r="M19" s="4">
        <f>VLOOKUP($H19,$V$6:$AD$9,6,0)</f>
        <v>7</v>
      </c>
      <c r="N19" s="5">
        <f>VLOOKUP($H19,$V$6:$AD$9,7,0)</f>
        <v>10</v>
      </c>
      <c r="O19" s="3">
        <f>VLOOKUP($H19,$V$6:$AD$9,8,0)</f>
        <v>-3</v>
      </c>
      <c r="P19" s="4">
        <f>VLOOKUP($H19,$V$6:$AD$9,9,0)</f>
        <v>3</v>
      </c>
    </row>
    <row r="20" spans="1:16" x14ac:dyDescent="0.4">
      <c r="A20" s="6" t="str">
        <f>A8</f>
        <v>LES LOUPS</v>
      </c>
      <c r="B20" s="6" t="str">
        <f>A10</f>
        <v>CENTRE REGNIERS</v>
      </c>
      <c r="C20" s="7">
        <v>2</v>
      </c>
      <c r="D20" s="7" t="s">
        <v>0</v>
      </c>
      <c r="E20" s="7">
        <v>3</v>
      </c>
      <c r="F20" s="13" t="s">
        <v>36</v>
      </c>
      <c r="H20" t="str">
        <f t="array" ref="H20">INDEX($V$6:$V$9,MATCH(LARGE($AE$6:$AE$9-ROW($AE$6:$AE$9)/COUNT($AE$6:$AE$9),ROW(H20)-ROW(H$17)+1),$AE$6:$AE$9-ROW($AE$6:$AE$9)/COUNT($AE$6:$AE$9),0))</f>
        <v>CENTRE REGNIERS</v>
      </c>
      <c r="I20" s="2">
        <f>VLOOKUP($H20,$V$6:$AD$9,2,0)</f>
        <v>3</v>
      </c>
      <c r="J20" s="3">
        <f>VLOOKUP($H20,$V$6:$AD$9,3,0)</f>
        <v>1</v>
      </c>
      <c r="K20" s="3">
        <f>VLOOKUP($H20,$V$6:$AD$9,4,0)</f>
        <v>0</v>
      </c>
      <c r="L20" s="3">
        <f>VLOOKUP($H20,$V$6:$AD$9,5,0)</f>
        <v>2</v>
      </c>
      <c r="M20" s="4">
        <f>VLOOKUP($H20,$V$6:$AD$9,6,0)</f>
        <v>6</v>
      </c>
      <c r="N20" s="5">
        <f>VLOOKUP($H20,$V$6:$AD$9,7,0)</f>
        <v>9</v>
      </c>
      <c r="O20" s="3">
        <f>VLOOKUP($H20,$V$6:$AD$9,8,0)</f>
        <v>-3</v>
      </c>
      <c r="P20" s="4">
        <f>VLOOKUP($H20,$V$6:$AD$9,9,0)</f>
        <v>3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9" workbookViewId="0">
      <selection activeCell="C24" sqref="C24"/>
    </sheetView>
  </sheetViews>
  <sheetFormatPr baseColWidth="10" defaultColWidth="9.15234375" defaultRowHeight="14.6" x14ac:dyDescent="0.4"/>
  <cols>
    <col min="1" max="1" width="15.84375" customWidth="1"/>
    <col min="2" max="2" width="16.15234375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24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TOURISTES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2</v>
      </c>
      <c r="Y6" s="3">
        <f t="array" ref="Y6">SUM((home=V6)*(homescore=visitorscore)*ISNUMBER(visitorscore),(visitor=V6)*(visitorscore=homescore)*ISNUMBER(homescore))</f>
        <v>0</v>
      </c>
      <c r="Z6" s="3">
        <f t="array" ref="Z6">SUM((home=V6)*(homescore&lt;visitorscore),(visitor=V6)*(visitorscore&lt;homescore))</f>
        <v>1</v>
      </c>
      <c r="AA6" s="4">
        <f>SUMIF(home,V6,homescore)+SUMIF(visitor,V6,visitorscore)</f>
        <v>13</v>
      </c>
      <c r="AB6" s="5">
        <f>SUMIF(home,V6,visitorscore)+SUMIF(visitor,V6,homescore)</f>
        <v>7</v>
      </c>
      <c r="AC6" s="13">
        <f>AA6-AB6</f>
        <v>6</v>
      </c>
      <c r="AD6" s="4">
        <f>X6*Options!$B$2+Y6*Options!$B$3+Z6*Options!$B$4+VLOOKUP(V6,$A$7:$B$10,2,0)</f>
        <v>6</v>
      </c>
      <c r="AE6">
        <f>AA6+AC6*10000+AD6*100000000</f>
        <v>600060013</v>
      </c>
    </row>
    <row r="7" spans="1:31" x14ac:dyDescent="0.4">
      <c r="A7" s="19" t="str">
        <f>Inscriptions!B28</f>
        <v>TOURISTES</v>
      </c>
      <c r="B7" s="18"/>
      <c r="V7" s="1" t="str">
        <f>A8</f>
        <v>LES OLIVIERS A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2</v>
      </c>
      <c r="Y7" s="3">
        <f t="array" ref="Y7">SUM((home=V7)*(homescore=visitorscore)*ISNUMBER(visitorscore),(visitor=V7)*(visitorscore=homescore)*ISNUMBER(homescore))</f>
        <v>0</v>
      </c>
      <c r="Z7" s="3">
        <f t="array" ref="Z7">SUM((home=V7)*(homescore&lt;visitorscore),(visitor=V7)*(visitorscore&lt;homescore))</f>
        <v>1</v>
      </c>
      <c r="AA7" s="4">
        <f>SUMIF(home,V7,homescore)+SUMIF(visitor,V7,visitorscore)</f>
        <v>8</v>
      </c>
      <c r="AB7" s="5">
        <f>SUMIF(home,V7,visitorscore)+SUMIF(visitor,V7,homescore)</f>
        <v>4</v>
      </c>
      <c r="AC7" s="13">
        <f>AA7-AB7</f>
        <v>4</v>
      </c>
      <c r="AD7" s="4">
        <f>X7*Options!$B$2+Y7*Options!$B$3+Z7*Options!$B$4+VLOOKUP(V7,$A$7:$B$10,2,0)</f>
        <v>6</v>
      </c>
      <c r="AE7">
        <f>AA7+AC7*10000+AD7*100000000</f>
        <v>600040008</v>
      </c>
    </row>
    <row r="8" spans="1:31" x14ac:dyDescent="0.4">
      <c r="A8" s="19" t="str">
        <f>Inscriptions!B29</f>
        <v>LES OLIVIERS A</v>
      </c>
      <c r="B8" s="18"/>
      <c r="V8" s="1" t="str">
        <f>A9</f>
        <v>LA CORDEE 2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0</v>
      </c>
      <c r="Y8" s="3">
        <f t="array" ref="Y8">SUM((home=V8)*(homescore=visitorscore)*ISNUMBER(visitorscore),(visitor=V8)*(visitorscore=homescore)*ISNUMBER(homescore))</f>
        <v>1</v>
      </c>
      <c r="Z8" s="3">
        <f t="array" ref="Z8">SUM((home=V8)*(homescore&lt;visitorscore),(visitor=V8)*(visitorscore&lt;homescore))</f>
        <v>2</v>
      </c>
      <c r="AA8" s="4">
        <f>SUMIF(home,V8,homescore)+SUMIF(visitor,V8,visitorscore)</f>
        <v>4</v>
      </c>
      <c r="AB8" s="5">
        <f>SUMIF(home,V8,visitorscore)+SUMIF(visitor,V8,homescore)</f>
        <v>15</v>
      </c>
      <c r="AC8" s="13">
        <f>AA8-AB8</f>
        <v>-11</v>
      </c>
      <c r="AD8" s="4">
        <f>X8*Options!$B$2+Y8*Options!$B$3+Z8*Options!$B$4+VLOOKUP(V8,$A$7:$B$10,2,0)</f>
        <v>1</v>
      </c>
      <c r="AE8">
        <f>AA8+AC8*10000+AD8*100000000</f>
        <v>99890004</v>
      </c>
    </row>
    <row r="9" spans="1:31" x14ac:dyDescent="0.4">
      <c r="A9" s="19" t="str">
        <f>Inscriptions!B30</f>
        <v>LA CORDEE 2</v>
      </c>
      <c r="B9" s="18"/>
      <c r="V9" s="1" t="str">
        <f>A10</f>
        <v>FIL DE SOI 1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1</v>
      </c>
      <c r="Y9" s="3">
        <f t="array" ref="Y9">SUM((home=V9)*(homescore=visitorscore)*ISNUMBER(visitorscore),(visitor=V9)*(visitorscore=homescore)*ISNUMBER(homescore))</f>
        <v>1</v>
      </c>
      <c r="Z9" s="3">
        <f t="array" ref="Z9">SUM((home=V9)*(homescore&lt;visitorscore),(visitor=V9)*(visitorscore&lt;homescore))</f>
        <v>1</v>
      </c>
      <c r="AA9" s="4">
        <f>SUMIF(home,V9,homescore)+SUMIF(visitor,V9,visitorscore)</f>
        <v>10</v>
      </c>
      <c r="AB9" s="5">
        <f>SUMIF(home,V9,visitorscore)+SUMIF(visitor,V9,homescore)</f>
        <v>9</v>
      </c>
      <c r="AC9" s="13">
        <f>AA9-AB9</f>
        <v>1</v>
      </c>
      <c r="AD9" s="4">
        <f>X9*Options!$B$2+Y9*Options!$B$3+Z9*Options!$B$4+VLOOKUP(V9,$A$7:$B$10,2,0)</f>
        <v>4</v>
      </c>
      <c r="AE9">
        <f>AA9+AC9*10000+AD9*100000000</f>
        <v>400010010</v>
      </c>
    </row>
    <row r="10" spans="1:31" x14ac:dyDescent="0.4">
      <c r="A10" s="19" t="str">
        <f>Inscriptions!B31</f>
        <v>FIL DE SOI 1</v>
      </c>
      <c r="B10" s="18"/>
    </row>
    <row r="11" spans="1:31" x14ac:dyDescent="0.4">
      <c r="A11" s="23"/>
      <c r="B11" s="18"/>
    </row>
    <row r="14" spans="1:31" x14ac:dyDescent="0.4">
      <c r="A14" s="15" t="s">
        <v>156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TOURISTES</v>
      </c>
      <c r="B15" s="6" t="str">
        <f>A8</f>
        <v>LES OLIVIERS A</v>
      </c>
      <c r="C15" s="7">
        <v>0</v>
      </c>
      <c r="D15" s="7" t="s">
        <v>0</v>
      </c>
      <c r="E15" s="7">
        <v>3</v>
      </c>
      <c r="F15" s="13" t="s">
        <v>31</v>
      </c>
    </row>
    <row r="16" spans="1:31" x14ac:dyDescent="0.4">
      <c r="A16" s="6" t="str">
        <f>A8</f>
        <v>LES OLIVIERS A</v>
      </c>
      <c r="B16" s="6" t="str">
        <f>A9</f>
        <v>LA CORDEE 2</v>
      </c>
      <c r="C16" s="7">
        <v>5</v>
      </c>
      <c r="D16" s="7" t="s">
        <v>0</v>
      </c>
      <c r="E16" s="7">
        <v>0</v>
      </c>
      <c r="F16" s="13" t="s">
        <v>32</v>
      </c>
      <c r="H16" s="16" t="s">
        <v>88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TOURISTES</v>
      </c>
      <c r="B17" s="6" t="str">
        <f>A10</f>
        <v>FIL DE SOI 1</v>
      </c>
      <c r="C17" s="7">
        <v>6</v>
      </c>
      <c r="D17" s="7" t="s">
        <v>0</v>
      </c>
      <c r="E17" s="7">
        <v>3</v>
      </c>
      <c r="F17" s="13" t="s">
        <v>33</v>
      </c>
      <c r="H17" s="14" t="str">
        <f t="array" ref="H17">INDEX($V$6:$V$9,MATCH(LARGE($AE$6:$AE$9-ROW($AE$6:$AE$9)/COUNT($AE$6:$AE$9),ROW(H17)-ROW(H$17)+1),$AE$6:$AE$9-ROW($AE$6:$AE$9)/COUNT($AE$6:$AE$9),0))</f>
        <v>TOURISTES</v>
      </c>
      <c r="I17" s="2">
        <f>VLOOKUP($H17,$V$6:$AD$9,2,0)</f>
        <v>3</v>
      </c>
      <c r="J17" s="3">
        <f>VLOOKUP($H17,$V$6:$AD$9,3,0)</f>
        <v>2</v>
      </c>
      <c r="K17" s="3">
        <f>VLOOKUP($H17,$V$6:$AD$9,4,0)</f>
        <v>0</v>
      </c>
      <c r="L17" s="3">
        <f>VLOOKUP($H17,$V$6:$AD$9,5,0)</f>
        <v>1</v>
      </c>
      <c r="M17" s="4">
        <f>VLOOKUP($H17,$V$6:$AD$9,6,0)</f>
        <v>13</v>
      </c>
      <c r="N17" s="5">
        <f>VLOOKUP($H17,$V$6:$AD$9,7,0)</f>
        <v>7</v>
      </c>
      <c r="O17" s="3">
        <f>VLOOKUP($H17,$V$6:$AD$9,8,0)</f>
        <v>6</v>
      </c>
      <c r="P17" s="4">
        <f>VLOOKUP($H17,$V$6:$AD$9,9,0)</f>
        <v>6</v>
      </c>
    </row>
    <row r="18" spans="1:16" x14ac:dyDescent="0.4">
      <c r="A18" s="6" t="str">
        <f>A9</f>
        <v>LA CORDEE 2</v>
      </c>
      <c r="B18" s="6" t="str">
        <f>A7</f>
        <v>TOURISTES</v>
      </c>
      <c r="C18" s="7">
        <v>1</v>
      </c>
      <c r="D18" s="7" t="s">
        <v>0</v>
      </c>
      <c r="E18" s="7">
        <v>7</v>
      </c>
      <c r="F18" s="13" t="s">
        <v>34</v>
      </c>
      <c r="H18" t="str">
        <f t="array" ref="H18">INDEX($V$6:$V$9,MATCH(LARGE($AE$6:$AE$9-ROW($AE$6:$AE$9)/COUNT($AE$6:$AE$9),ROW(H18)-ROW(H$17)+1),$AE$6:$AE$9-ROW($AE$6:$AE$9)/COUNT($AE$6:$AE$9),0))</f>
        <v>LES OLIVIERS A</v>
      </c>
      <c r="I18" s="2">
        <f>VLOOKUP($H18,$V$6:$AD$9,2,0)</f>
        <v>3</v>
      </c>
      <c r="J18" s="3">
        <f>VLOOKUP($H18,$V$6:$AD$9,3,0)</f>
        <v>2</v>
      </c>
      <c r="K18" s="3">
        <f>VLOOKUP($H18,$V$6:$AD$9,4,0)</f>
        <v>0</v>
      </c>
      <c r="L18" s="3">
        <f>VLOOKUP($H18,$V$6:$AD$9,5,0)</f>
        <v>1</v>
      </c>
      <c r="M18" s="4">
        <f>VLOOKUP($H18,$V$6:$AD$9,6,0)</f>
        <v>8</v>
      </c>
      <c r="N18" s="5">
        <f>VLOOKUP($H18,$V$6:$AD$9,7,0)</f>
        <v>4</v>
      </c>
      <c r="O18" s="3">
        <f>VLOOKUP($H18,$V$6:$AD$9,8,0)</f>
        <v>4</v>
      </c>
      <c r="P18" s="4">
        <f>VLOOKUP($H18,$V$6:$AD$9,9,0)</f>
        <v>6</v>
      </c>
    </row>
    <row r="19" spans="1:16" x14ac:dyDescent="0.4">
      <c r="A19" s="6" t="str">
        <f>A10</f>
        <v>FIL DE SOI 1</v>
      </c>
      <c r="B19" s="6" t="str">
        <f>A9</f>
        <v>LA CORDEE 2</v>
      </c>
      <c r="C19" s="7">
        <v>3</v>
      </c>
      <c r="D19" s="7" t="s">
        <v>0</v>
      </c>
      <c r="E19" s="7">
        <v>3</v>
      </c>
      <c r="F19" s="13" t="s">
        <v>35</v>
      </c>
      <c r="H19" t="str">
        <f t="array" ref="H19">INDEX($V$6:$V$9,MATCH(LARGE($AE$6:$AE$9-ROW($AE$6:$AE$9)/COUNT($AE$6:$AE$9),ROW(H19)-ROW(H$17)+1),$AE$6:$AE$9-ROW($AE$6:$AE$9)/COUNT($AE$6:$AE$9),0))</f>
        <v>FIL DE SOI 1</v>
      </c>
      <c r="I19" s="2">
        <f>VLOOKUP($H19,$V$6:$AD$9,2,0)</f>
        <v>3</v>
      </c>
      <c r="J19" s="3">
        <f>VLOOKUP($H19,$V$6:$AD$9,3,0)</f>
        <v>1</v>
      </c>
      <c r="K19" s="3">
        <f>VLOOKUP($H19,$V$6:$AD$9,4,0)</f>
        <v>1</v>
      </c>
      <c r="L19" s="3">
        <f>VLOOKUP($H19,$V$6:$AD$9,5,0)</f>
        <v>1</v>
      </c>
      <c r="M19" s="4">
        <f>VLOOKUP($H19,$V$6:$AD$9,6,0)</f>
        <v>10</v>
      </c>
      <c r="N19" s="5">
        <f>VLOOKUP($H19,$V$6:$AD$9,7,0)</f>
        <v>9</v>
      </c>
      <c r="O19" s="3">
        <f>VLOOKUP($H19,$V$6:$AD$9,8,0)</f>
        <v>1</v>
      </c>
      <c r="P19" s="4">
        <f>VLOOKUP($H19,$V$6:$AD$9,9,0)</f>
        <v>4</v>
      </c>
    </row>
    <row r="20" spans="1:16" x14ac:dyDescent="0.4">
      <c r="A20" s="6" t="str">
        <f>A8</f>
        <v>LES OLIVIERS A</v>
      </c>
      <c r="B20" s="6" t="str">
        <f>A10</f>
        <v>FIL DE SOI 1</v>
      </c>
      <c r="C20" s="7">
        <v>0</v>
      </c>
      <c r="D20" s="7" t="s">
        <v>0</v>
      </c>
      <c r="E20" s="7">
        <v>4</v>
      </c>
      <c r="F20" s="13" t="s">
        <v>36</v>
      </c>
      <c r="H20" t="str">
        <f t="array" ref="H20">INDEX($V$6:$V$9,MATCH(LARGE($AE$6:$AE$9-ROW($AE$6:$AE$9)/COUNT($AE$6:$AE$9),ROW(H20)-ROW(H$17)+1),$AE$6:$AE$9-ROW($AE$6:$AE$9)/COUNT($AE$6:$AE$9),0))</f>
        <v>LA CORDEE 2</v>
      </c>
      <c r="I20" s="2">
        <f>VLOOKUP($H20,$V$6:$AD$9,2,0)</f>
        <v>3</v>
      </c>
      <c r="J20" s="3">
        <f>VLOOKUP($H20,$V$6:$AD$9,3,0)</f>
        <v>0</v>
      </c>
      <c r="K20" s="3">
        <f>VLOOKUP($H20,$V$6:$AD$9,4,0)</f>
        <v>1</v>
      </c>
      <c r="L20" s="3">
        <f>VLOOKUP($H20,$V$6:$AD$9,5,0)</f>
        <v>2</v>
      </c>
      <c r="M20" s="4">
        <f>VLOOKUP($H20,$V$6:$AD$9,6,0)</f>
        <v>4</v>
      </c>
      <c r="N20" s="5">
        <f>VLOOKUP($H20,$V$6:$AD$9,7,0)</f>
        <v>15</v>
      </c>
      <c r="O20" s="3">
        <f>VLOOKUP($H20,$V$6:$AD$9,8,0)</f>
        <v>-11</v>
      </c>
      <c r="P20" s="4">
        <f>VLOOKUP($H20,$V$6:$AD$9,9,0)</f>
        <v>1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8" workbookViewId="0">
      <selection activeCell="D23" sqref="D23"/>
    </sheetView>
  </sheetViews>
  <sheetFormatPr baseColWidth="10" defaultColWidth="9.15234375" defaultRowHeight="14.6" x14ac:dyDescent="0.4"/>
  <cols>
    <col min="1" max="2" width="20.61328125" bestFit="1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25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MOMINOISE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2</v>
      </c>
      <c r="Y6" s="3">
        <f t="array" ref="Y6">SUM((home=V6)*(homescore=visitorscore)*ISNUMBER(visitorscore),(visitor=V6)*(visitorscore=homescore)*ISNUMBER(homescore))</f>
        <v>0</v>
      </c>
      <c r="Z6" s="3">
        <f t="array" ref="Z6">SUM((home=V6)*(homescore&lt;visitorscore),(visitor=V6)*(visitorscore&lt;homescore))</f>
        <v>1</v>
      </c>
      <c r="AA6" s="4">
        <f>SUMIF(home,V6,homescore)+SUMIF(visitor,V6,visitorscore)</f>
        <v>7</v>
      </c>
      <c r="AB6" s="5">
        <f>SUMIF(home,V6,visitorscore)+SUMIF(visitor,V6,homescore)</f>
        <v>6</v>
      </c>
      <c r="AC6" s="13">
        <f>AA6-AB6</f>
        <v>1</v>
      </c>
      <c r="AD6" s="4">
        <f>X6*Options!$B$2+Y6*Options!$B$3+Z6*Options!$B$4+VLOOKUP(V6,$A$7:$B$10,2,0)</f>
        <v>6</v>
      </c>
      <c r="AE6">
        <f>AA6+AC6*10000+AD6*100000000</f>
        <v>600010007</v>
      </c>
    </row>
    <row r="7" spans="1:31" x14ac:dyDescent="0.4">
      <c r="A7" s="19" t="str">
        <f>Inscriptions!B32</f>
        <v>MOMINOISE</v>
      </c>
      <c r="B7" s="18"/>
      <c r="V7" s="1" t="str">
        <f>A8</f>
        <v>LES OLIVIERS B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0</v>
      </c>
      <c r="Y7" s="3">
        <f t="array" ref="Y7">SUM((home=V7)*(homescore=visitorscore)*ISNUMBER(visitorscore),(visitor=V7)*(visitorscore=homescore)*ISNUMBER(homescore))</f>
        <v>0</v>
      </c>
      <c r="Z7" s="3">
        <f t="array" ref="Z7">SUM((home=V7)*(homescore&lt;visitorscore),(visitor=V7)*(visitorscore&lt;homescore))</f>
        <v>3</v>
      </c>
      <c r="AA7" s="4">
        <f>SUMIF(home,V7,homescore)+SUMIF(visitor,V7,visitorscore)</f>
        <v>1</v>
      </c>
      <c r="AB7" s="5">
        <f>SUMIF(home,V7,visitorscore)+SUMIF(visitor,V7,homescore)</f>
        <v>22</v>
      </c>
      <c r="AC7" s="13">
        <f>AA7-AB7</f>
        <v>-21</v>
      </c>
      <c r="AD7" s="4">
        <f>X7*Options!$B$2+Y7*Options!$B$3+Z7*Options!$B$4+VLOOKUP(V7,$A$7:$B$10,2,0)</f>
        <v>0</v>
      </c>
      <c r="AE7">
        <f>AA7+AC7*10000+AD7*100000000</f>
        <v>-209999</v>
      </c>
    </row>
    <row r="8" spans="1:31" x14ac:dyDescent="0.4">
      <c r="A8" s="19" t="str">
        <f>Inscriptions!B33</f>
        <v>LES OLIVIERS B</v>
      </c>
      <c r="B8" s="18"/>
      <c r="V8" s="1" t="str">
        <f>A9</f>
        <v>PAYS DES MERVEILLES 2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2</v>
      </c>
      <c r="Y8" s="3">
        <f t="array" ref="Y8">SUM((home=V8)*(homescore=visitorscore)*ISNUMBER(visitorscore),(visitor=V8)*(visitorscore=homescore)*ISNUMBER(homescore))</f>
        <v>0</v>
      </c>
      <c r="Z8" s="3">
        <f t="array" ref="Z8">SUM((home=V8)*(homescore&lt;visitorscore),(visitor=V8)*(visitorscore&lt;homescore))</f>
        <v>1</v>
      </c>
      <c r="AA8" s="4">
        <f>SUMIF(home,V8,homescore)+SUMIF(visitor,V8,visitorscore)</f>
        <v>12</v>
      </c>
      <c r="AB8" s="5">
        <f>SUMIF(home,V8,visitorscore)+SUMIF(visitor,V8,homescore)</f>
        <v>4</v>
      </c>
      <c r="AC8" s="13">
        <f>AA8-AB8</f>
        <v>8</v>
      </c>
      <c r="AD8" s="4">
        <f>X8*Options!$B$2+Y8*Options!$B$3+Z8*Options!$B$4+VLOOKUP(V8,$A$7:$B$10,2,0)</f>
        <v>6</v>
      </c>
      <c r="AE8">
        <f>AA8+AC8*10000+AD8*100000000</f>
        <v>600080012</v>
      </c>
    </row>
    <row r="9" spans="1:31" x14ac:dyDescent="0.4">
      <c r="A9" s="19" t="str">
        <f>Inscriptions!B34</f>
        <v>PAYS DES MERVEILLES 2</v>
      </c>
      <c r="B9" s="18"/>
      <c r="V9" s="1" t="str">
        <f>A10</f>
        <v>FIL DE SOI 2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2</v>
      </c>
      <c r="Y9" s="3">
        <f t="array" ref="Y9">SUM((home=V9)*(homescore=visitorscore)*ISNUMBER(visitorscore),(visitor=V9)*(visitorscore=homescore)*ISNUMBER(homescore))</f>
        <v>0</v>
      </c>
      <c r="Z9" s="3">
        <f t="array" ref="Z9">SUM((home=V9)*(homescore&lt;visitorscore),(visitor=V9)*(visitorscore&lt;homescore))</f>
        <v>1</v>
      </c>
      <c r="AA9" s="4">
        <f>SUMIF(home,V9,homescore)+SUMIF(visitor,V9,visitorscore)</f>
        <v>17</v>
      </c>
      <c r="AB9" s="5">
        <f>SUMIF(home,V9,visitorscore)+SUMIF(visitor,V9,homescore)</f>
        <v>5</v>
      </c>
      <c r="AC9" s="13">
        <f>AA9-AB9</f>
        <v>12</v>
      </c>
      <c r="AD9" s="4">
        <f>X9*Options!$B$2+Y9*Options!$B$3+Z9*Options!$B$4+VLOOKUP(V9,$A$7:$B$10,2,0)</f>
        <v>6</v>
      </c>
      <c r="AE9">
        <f>AA9+AC9*10000+AD9*100000000</f>
        <v>600120017</v>
      </c>
    </row>
    <row r="10" spans="1:31" x14ac:dyDescent="0.4">
      <c r="A10" s="19" t="str">
        <f>Inscriptions!B35</f>
        <v>FIL DE SOI 2</v>
      </c>
      <c r="B10" s="18"/>
    </row>
    <row r="11" spans="1:31" x14ac:dyDescent="0.4">
      <c r="A11" s="23"/>
      <c r="B11" s="18"/>
    </row>
    <row r="14" spans="1:31" x14ac:dyDescent="0.4">
      <c r="A14" s="15" t="s">
        <v>157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MOMINOISE</v>
      </c>
      <c r="B15" s="6" t="str">
        <f>A8</f>
        <v>LES OLIVIERS B</v>
      </c>
      <c r="C15" s="7">
        <v>5</v>
      </c>
      <c r="D15" s="7" t="s">
        <v>0</v>
      </c>
      <c r="E15" s="7">
        <v>1</v>
      </c>
      <c r="F15" s="13" t="s">
        <v>31</v>
      </c>
    </row>
    <row r="16" spans="1:31" x14ac:dyDescent="0.4">
      <c r="A16" s="6" t="str">
        <f>A8</f>
        <v>LES OLIVIERS B</v>
      </c>
      <c r="B16" s="6" t="str">
        <f>A9</f>
        <v>PAYS DES MERVEILLES 2</v>
      </c>
      <c r="C16" s="7">
        <v>0</v>
      </c>
      <c r="D16" s="7" t="s">
        <v>0</v>
      </c>
      <c r="E16" s="7">
        <v>7</v>
      </c>
      <c r="F16" s="13" t="s">
        <v>32</v>
      </c>
      <c r="H16" s="16" t="s">
        <v>89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MOMINOISE</v>
      </c>
      <c r="B17" s="6" t="str">
        <f>A10</f>
        <v>FIL DE SOI 2</v>
      </c>
      <c r="C17" s="7">
        <v>0</v>
      </c>
      <c r="D17" s="7" t="s">
        <v>0</v>
      </c>
      <c r="E17" s="7">
        <v>5</v>
      </c>
      <c r="F17" s="13" t="s">
        <v>33</v>
      </c>
      <c r="H17" s="14" t="str">
        <f t="array" ref="H17">INDEX($V$6:$V$9,MATCH(LARGE($AE$6:$AE$9-ROW($AE$6:$AE$9)/COUNT($AE$6:$AE$9),ROW(H17)-ROW(H$17)+1),$AE$6:$AE$9-ROW($AE$6:$AE$9)/COUNT($AE$6:$AE$9),0))</f>
        <v>FIL DE SOI 2</v>
      </c>
      <c r="I17" s="2">
        <f>VLOOKUP($H17,$V$6:$AD$9,2,0)</f>
        <v>3</v>
      </c>
      <c r="J17" s="3">
        <f>VLOOKUP($H17,$V$6:$AD$9,3,0)</f>
        <v>2</v>
      </c>
      <c r="K17" s="3">
        <f>VLOOKUP($H17,$V$6:$AD$9,4,0)</f>
        <v>0</v>
      </c>
      <c r="L17" s="3">
        <f>VLOOKUP($H17,$V$6:$AD$9,5,0)</f>
        <v>1</v>
      </c>
      <c r="M17" s="4">
        <f>VLOOKUP($H17,$V$6:$AD$9,6,0)</f>
        <v>17</v>
      </c>
      <c r="N17" s="5">
        <f>VLOOKUP($H17,$V$6:$AD$9,7,0)</f>
        <v>5</v>
      </c>
      <c r="O17" s="3">
        <f>VLOOKUP($H17,$V$6:$AD$9,8,0)</f>
        <v>12</v>
      </c>
      <c r="P17" s="4">
        <f>VLOOKUP($H17,$V$6:$AD$9,9,0)</f>
        <v>6</v>
      </c>
    </row>
    <row r="18" spans="1:16" x14ac:dyDescent="0.4">
      <c r="A18" s="6" t="str">
        <f>A9</f>
        <v>PAYS DES MERVEILLES 2</v>
      </c>
      <c r="B18" s="6" t="str">
        <f>A7</f>
        <v>MOMINOISE</v>
      </c>
      <c r="C18" s="7">
        <v>0</v>
      </c>
      <c r="D18" s="7" t="s">
        <v>0</v>
      </c>
      <c r="E18" s="7">
        <v>2</v>
      </c>
      <c r="F18" s="13" t="s">
        <v>34</v>
      </c>
      <c r="H18" t="str">
        <f t="array" ref="H18">INDEX($V$6:$V$9,MATCH(LARGE($AE$6:$AE$9-ROW($AE$6:$AE$9)/COUNT($AE$6:$AE$9),ROW(H18)-ROW(H$17)+1),$AE$6:$AE$9-ROW($AE$6:$AE$9)/COUNT($AE$6:$AE$9),0))</f>
        <v>PAYS DES MERVEILLES 2</v>
      </c>
      <c r="I18" s="2">
        <f>VLOOKUP($H18,$V$6:$AD$9,2,0)</f>
        <v>3</v>
      </c>
      <c r="J18" s="3">
        <f>VLOOKUP($H18,$V$6:$AD$9,3,0)</f>
        <v>2</v>
      </c>
      <c r="K18" s="3">
        <f>VLOOKUP($H18,$V$6:$AD$9,4,0)</f>
        <v>0</v>
      </c>
      <c r="L18" s="3">
        <f>VLOOKUP($H18,$V$6:$AD$9,5,0)</f>
        <v>1</v>
      </c>
      <c r="M18" s="4">
        <f>VLOOKUP($H18,$V$6:$AD$9,6,0)</f>
        <v>12</v>
      </c>
      <c r="N18" s="5">
        <f>VLOOKUP($H18,$V$6:$AD$9,7,0)</f>
        <v>4</v>
      </c>
      <c r="O18" s="3">
        <f>VLOOKUP($H18,$V$6:$AD$9,8,0)</f>
        <v>8</v>
      </c>
      <c r="P18" s="4">
        <f>VLOOKUP($H18,$V$6:$AD$9,9,0)</f>
        <v>6</v>
      </c>
    </row>
    <row r="19" spans="1:16" x14ac:dyDescent="0.4">
      <c r="A19" s="6" t="str">
        <f>A10</f>
        <v>FIL DE SOI 2</v>
      </c>
      <c r="B19" s="6" t="str">
        <f>A9</f>
        <v>PAYS DES MERVEILLES 2</v>
      </c>
      <c r="C19" s="7">
        <v>2</v>
      </c>
      <c r="D19" s="7" t="s">
        <v>0</v>
      </c>
      <c r="E19" s="7">
        <v>5</v>
      </c>
      <c r="F19" s="13" t="s">
        <v>35</v>
      </c>
      <c r="H19" t="str">
        <f t="array" ref="H19">INDEX($V$6:$V$9,MATCH(LARGE($AE$6:$AE$9-ROW($AE$6:$AE$9)/COUNT($AE$6:$AE$9),ROW(H19)-ROW(H$17)+1),$AE$6:$AE$9-ROW($AE$6:$AE$9)/COUNT($AE$6:$AE$9),0))</f>
        <v>MOMINOISE</v>
      </c>
      <c r="I19" s="2">
        <f>VLOOKUP($H19,$V$6:$AD$9,2,0)</f>
        <v>3</v>
      </c>
      <c r="J19" s="3">
        <f>VLOOKUP($H19,$V$6:$AD$9,3,0)</f>
        <v>2</v>
      </c>
      <c r="K19" s="3">
        <f>VLOOKUP($H19,$V$6:$AD$9,4,0)</f>
        <v>0</v>
      </c>
      <c r="L19" s="3">
        <f>VLOOKUP($H19,$V$6:$AD$9,5,0)</f>
        <v>1</v>
      </c>
      <c r="M19" s="4">
        <f>VLOOKUP($H19,$V$6:$AD$9,6,0)</f>
        <v>7</v>
      </c>
      <c r="N19" s="5">
        <f>VLOOKUP($H19,$V$6:$AD$9,7,0)</f>
        <v>6</v>
      </c>
      <c r="O19" s="3">
        <f>VLOOKUP($H19,$V$6:$AD$9,8,0)</f>
        <v>1</v>
      </c>
      <c r="P19" s="4">
        <f>VLOOKUP($H19,$V$6:$AD$9,9,0)</f>
        <v>6</v>
      </c>
    </row>
    <row r="20" spans="1:16" x14ac:dyDescent="0.4">
      <c r="A20" s="6" t="str">
        <f>A8</f>
        <v>LES OLIVIERS B</v>
      </c>
      <c r="B20" s="6" t="str">
        <f>A10</f>
        <v>FIL DE SOI 2</v>
      </c>
      <c r="C20" s="7">
        <v>0</v>
      </c>
      <c r="D20" s="7" t="s">
        <v>0</v>
      </c>
      <c r="E20" s="7">
        <v>10</v>
      </c>
      <c r="F20" s="13" t="s">
        <v>36</v>
      </c>
      <c r="H20" t="str">
        <f t="array" ref="H20">INDEX($V$6:$V$9,MATCH(LARGE($AE$6:$AE$9-ROW($AE$6:$AE$9)/COUNT($AE$6:$AE$9),ROW(H20)-ROW(H$17)+1),$AE$6:$AE$9-ROW($AE$6:$AE$9)/COUNT($AE$6:$AE$9),0))</f>
        <v>LES OLIVIERS B</v>
      </c>
      <c r="I20" s="2">
        <f>VLOOKUP($H20,$V$6:$AD$9,2,0)</f>
        <v>3</v>
      </c>
      <c r="J20" s="3">
        <f>VLOOKUP($H20,$V$6:$AD$9,3,0)</f>
        <v>0</v>
      </c>
      <c r="K20" s="3">
        <f>VLOOKUP($H20,$V$6:$AD$9,4,0)</f>
        <v>0</v>
      </c>
      <c r="L20" s="3">
        <f>VLOOKUP($H20,$V$6:$AD$9,5,0)</f>
        <v>3</v>
      </c>
      <c r="M20" s="4">
        <f>VLOOKUP($H20,$V$6:$AD$9,6,0)</f>
        <v>1</v>
      </c>
      <c r="N20" s="5">
        <f>VLOOKUP($H20,$V$6:$AD$9,7,0)</f>
        <v>22</v>
      </c>
      <c r="O20" s="3">
        <f>VLOOKUP($H20,$V$6:$AD$9,8,0)</f>
        <v>-21</v>
      </c>
      <c r="P20" s="4">
        <f>VLOOKUP($H20,$V$6:$AD$9,9,0)</f>
        <v>0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6" workbookViewId="0">
      <selection activeCell="F22" sqref="F22"/>
    </sheetView>
  </sheetViews>
  <sheetFormatPr baseColWidth="10" defaultColWidth="9.15234375" defaultRowHeight="14.6" x14ac:dyDescent="0.4"/>
  <cols>
    <col min="1" max="2" width="21.69140625" bestFit="1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26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ISPPC LEONARD DE VINCI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1</v>
      </c>
      <c r="Y6" s="3">
        <f t="array" ref="Y6">SUM((home=V6)*(homescore=visitorscore)*ISNUMBER(visitorscore),(visitor=V6)*(visitorscore=homescore)*ISNUMBER(homescore))</f>
        <v>0</v>
      </c>
      <c r="Z6" s="3">
        <f t="array" ref="Z6">SUM((home=V6)*(homescore&lt;visitorscore),(visitor=V6)*(visitorscore&lt;homescore))</f>
        <v>2</v>
      </c>
      <c r="AA6" s="4">
        <f>SUMIF(home,V6,homescore)+SUMIF(visitor,V6,visitorscore)</f>
        <v>7</v>
      </c>
      <c r="AB6" s="5">
        <f>SUMIF(home,V6,visitorscore)+SUMIF(visitor,V6,homescore)</f>
        <v>10</v>
      </c>
      <c r="AC6" s="13">
        <f>AA6-AB6</f>
        <v>-3</v>
      </c>
      <c r="AD6" s="4">
        <f>X6*Options!$B$2+Y6*Options!$B$3+Z6*Options!$B$4+VLOOKUP(V6,$A$7:$B$10,2,0)</f>
        <v>3</v>
      </c>
      <c r="AE6">
        <f>AA6+AC6*10000+AD6*100000000</f>
        <v>299970007</v>
      </c>
    </row>
    <row r="7" spans="1:31" x14ac:dyDescent="0.4">
      <c r="A7" s="19" t="str">
        <f>Inscriptions!B36</f>
        <v>ISPPC LEONARD DE VINCI</v>
      </c>
      <c r="B7" s="18"/>
      <c r="V7" s="1" t="str">
        <f>A8</f>
        <v>TABUCHET SPORT 1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2</v>
      </c>
      <c r="Y7" s="3">
        <f t="array" ref="Y7">SUM((home=V7)*(homescore=visitorscore)*ISNUMBER(visitorscore),(visitor=V7)*(visitorscore=homescore)*ISNUMBER(homescore))</f>
        <v>0</v>
      </c>
      <c r="Z7" s="3">
        <f t="array" ref="Z7">SUM((home=V7)*(homescore&lt;visitorscore),(visitor=V7)*(visitorscore&lt;homescore))</f>
        <v>1</v>
      </c>
      <c r="AA7" s="4">
        <f>SUMIF(home,V7,homescore)+SUMIF(visitor,V7,visitorscore)</f>
        <v>6</v>
      </c>
      <c r="AB7" s="5">
        <f>SUMIF(home,V7,visitorscore)+SUMIF(visitor,V7,homescore)</f>
        <v>4</v>
      </c>
      <c r="AC7" s="13">
        <f>AA7-AB7</f>
        <v>2</v>
      </c>
      <c r="AD7" s="4">
        <f>X7*Options!$B$2+Y7*Options!$B$3+Z7*Options!$B$4+VLOOKUP(V7,$A$7:$B$10,2,0)</f>
        <v>6</v>
      </c>
      <c r="AE7">
        <f>AA7+AC7*10000+AD7*100000000</f>
        <v>600020006</v>
      </c>
    </row>
    <row r="8" spans="1:31" x14ac:dyDescent="0.4">
      <c r="A8" s="19" t="str">
        <f>Inscriptions!B37</f>
        <v>TABUCHET SPORT 1</v>
      </c>
      <c r="B8" s="18"/>
      <c r="V8" s="1" t="str">
        <f>A9</f>
        <v>CHAFRIPONS 1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3</v>
      </c>
      <c r="Y8" s="3">
        <f t="array" ref="Y8">SUM((home=V8)*(homescore=visitorscore)*ISNUMBER(visitorscore),(visitor=V8)*(visitorscore=homescore)*ISNUMBER(homescore))</f>
        <v>0</v>
      </c>
      <c r="Z8" s="3">
        <f t="array" ref="Z8">SUM((home=V8)*(homescore&lt;visitorscore),(visitor=V8)*(visitorscore&lt;homescore))</f>
        <v>0</v>
      </c>
      <c r="AA8" s="4">
        <f>SUMIF(home,V8,homescore)+SUMIF(visitor,V8,visitorscore)</f>
        <v>12</v>
      </c>
      <c r="AB8" s="5">
        <f>SUMIF(home,V8,visitorscore)+SUMIF(visitor,V8,homescore)</f>
        <v>1</v>
      </c>
      <c r="AC8" s="13">
        <f>AA8-AB8</f>
        <v>11</v>
      </c>
      <c r="AD8" s="4">
        <f>X8*Options!$B$2+Y8*Options!$B$3+Z8*Options!$B$4+VLOOKUP(V8,$A$7:$B$10,2,0)</f>
        <v>9</v>
      </c>
      <c r="AE8">
        <f>AA8+AC8*10000+AD8*100000000</f>
        <v>900110012</v>
      </c>
    </row>
    <row r="9" spans="1:31" x14ac:dyDescent="0.4">
      <c r="A9" s="19" t="str">
        <f>Inscriptions!B38</f>
        <v>CHAFRIPONS 1</v>
      </c>
      <c r="B9" s="18"/>
      <c r="V9" s="1" t="str">
        <f>A10</f>
        <v>LE CALYDON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0</v>
      </c>
      <c r="Y9" s="3">
        <f t="array" ref="Y9">SUM((home=V9)*(homescore=visitorscore)*ISNUMBER(visitorscore),(visitor=V9)*(visitorscore=homescore)*ISNUMBER(homescore))</f>
        <v>0</v>
      </c>
      <c r="Z9" s="3">
        <f t="array" ref="Z9">SUM((home=V9)*(homescore&lt;visitorscore),(visitor=V9)*(visitorscore&lt;homescore))</f>
        <v>3</v>
      </c>
      <c r="AA9" s="4">
        <f>SUMIF(home,V9,homescore)+SUMIF(visitor,V9,visitorscore)</f>
        <v>2</v>
      </c>
      <c r="AB9" s="5">
        <f>SUMIF(home,V9,visitorscore)+SUMIF(visitor,V9,homescore)</f>
        <v>12</v>
      </c>
      <c r="AC9" s="13">
        <f>AA9-AB9</f>
        <v>-10</v>
      </c>
      <c r="AD9" s="4">
        <f>X9*Options!$B$2+Y9*Options!$B$3+Z9*Options!$B$4+VLOOKUP(V9,$A$7:$B$10,2,0)</f>
        <v>0</v>
      </c>
      <c r="AE9">
        <f>AA9+AC9*10000+AD9*100000000</f>
        <v>-99998</v>
      </c>
    </row>
    <row r="10" spans="1:31" x14ac:dyDescent="0.4">
      <c r="A10" s="19" t="str">
        <f>Inscriptions!B39</f>
        <v>LE CALYDON</v>
      </c>
      <c r="B10" s="18"/>
    </row>
    <row r="11" spans="1:31" x14ac:dyDescent="0.4">
      <c r="A11" s="23"/>
      <c r="B11" s="18"/>
    </row>
    <row r="14" spans="1:31" x14ac:dyDescent="0.4">
      <c r="A14" s="15" t="s">
        <v>158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ISPPC LEONARD DE VINCI</v>
      </c>
      <c r="B15" s="6" t="str">
        <f>A8</f>
        <v>TABUCHET SPORT 1</v>
      </c>
      <c r="C15" s="7">
        <v>1</v>
      </c>
      <c r="D15" s="7" t="s">
        <v>0</v>
      </c>
      <c r="E15" s="7">
        <v>3</v>
      </c>
      <c r="F15" s="13" t="s">
        <v>31</v>
      </c>
    </row>
    <row r="16" spans="1:31" x14ac:dyDescent="0.4">
      <c r="A16" s="6" t="str">
        <f>A8</f>
        <v>TABUCHET SPORT 1</v>
      </c>
      <c r="B16" s="6" t="str">
        <f>A9</f>
        <v>CHAFRIPONS 1</v>
      </c>
      <c r="C16" s="7">
        <v>1</v>
      </c>
      <c r="D16" s="7" t="s">
        <v>0</v>
      </c>
      <c r="E16" s="7">
        <v>2</v>
      </c>
      <c r="F16" s="13" t="s">
        <v>32</v>
      </c>
      <c r="H16" s="16" t="s">
        <v>90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ISPPC LEONARD DE VINCI</v>
      </c>
      <c r="B17" s="6" t="str">
        <f>A10</f>
        <v>LE CALYDON</v>
      </c>
      <c r="C17" s="7">
        <v>6</v>
      </c>
      <c r="D17" s="7" t="s">
        <v>0</v>
      </c>
      <c r="E17" s="7">
        <v>1</v>
      </c>
      <c r="F17" s="13" t="s">
        <v>33</v>
      </c>
      <c r="H17" s="14" t="str">
        <f t="array" ref="H17">INDEX($V$6:$V$9,MATCH(LARGE($AE$6:$AE$9-ROW($AE$6:$AE$9)/COUNT($AE$6:$AE$9),ROW(H17)-ROW(H$17)+1),$AE$6:$AE$9-ROW($AE$6:$AE$9)/COUNT($AE$6:$AE$9),0))</f>
        <v>CHAFRIPONS 1</v>
      </c>
      <c r="I17" s="2">
        <f>VLOOKUP($H17,$V$6:$AD$9,2,0)</f>
        <v>3</v>
      </c>
      <c r="J17" s="3">
        <f>VLOOKUP($H17,$V$6:$AD$9,3,0)</f>
        <v>3</v>
      </c>
      <c r="K17" s="3">
        <f>VLOOKUP($H17,$V$6:$AD$9,4,0)</f>
        <v>0</v>
      </c>
      <c r="L17" s="3">
        <f>VLOOKUP($H17,$V$6:$AD$9,5,0)</f>
        <v>0</v>
      </c>
      <c r="M17" s="4">
        <f>VLOOKUP($H17,$V$6:$AD$9,6,0)</f>
        <v>12</v>
      </c>
      <c r="N17" s="5">
        <f>VLOOKUP($H17,$V$6:$AD$9,7,0)</f>
        <v>1</v>
      </c>
      <c r="O17" s="3">
        <f>VLOOKUP($H17,$V$6:$AD$9,8,0)</f>
        <v>11</v>
      </c>
      <c r="P17" s="4">
        <f>VLOOKUP($H17,$V$6:$AD$9,9,0)</f>
        <v>9</v>
      </c>
    </row>
    <row r="18" spans="1:16" x14ac:dyDescent="0.4">
      <c r="A18" s="6" t="str">
        <f>A9</f>
        <v>CHAFRIPONS 1</v>
      </c>
      <c r="B18" s="6" t="str">
        <f>A7</f>
        <v>ISPPC LEONARD DE VINCI</v>
      </c>
      <c r="C18" s="7">
        <v>6</v>
      </c>
      <c r="D18" s="7" t="s">
        <v>0</v>
      </c>
      <c r="E18" s="7">
        <v>0</v>
      </c>
      <c r="F18" s="13" t="s">
        <v>34</v>
      </c>
      <c r="H18" t="str">
        <f t="array" ref="H18">INDEX($V$6:$V$9,MATCH(LARGE($AE$6:$AE$9-ROW($AE$6:$AE$9)/COUNT($AE$6:$AE$9),ROW(H18)-ROW(H$17)+1),$AE$6:$AE$9-ROW($AE$6:$AE$9)/COUNT($AE$6:$AE$9),0))</f>
        <v>TABUCHET SPORT 1</v>
      </c>
      <c r="I18" s="2">
        <f>VLOOKUP($H18,$V$6:$AD$9,2,0)</f>
        <v>3</v>
      </c>
      <c r="J18" s="3">
        <f>VLOOKUP($H18,$V$6:$AD$9,3,0)</f>
        <v>2</v>
      </c>
      <c r="K18" s="3">
        <f>VLOOKUP($H18,$V$6:$AD$9,4,0)</f>
        <v>0</v>
      </c>
      <c r="L18" s="3">
        <f>VLOOKUP($H18,$V$6:$AD$9,5,0)</f>
        <v>1</v>
      </c>
      <c r="M18" s="4">
        <f>VLOOKUP($H18,$V$6:$AD$9,6,0)</f>
        <v>6</v>
      </c>
      <c r="N18" s="5">
        <f>VLOOKUP($H18,$V$6:$AD$9,7,0)</f>
        <v>4</v>
      </c>
      <c r="O18" s="3">
        <f>VLOOKUP($H18,$V$6:$AD$9,8,0)</f>
        <v>2</v>
      </c>
      <c r="P18" s="4">
        <f>VLOOKUP($H18,$V$6:$AD$9,9,0)</f>
        <v>6</v>
      </c>
    </row>
    <row r="19" spans="1:16" x14ac:dyDescent="0.4">
      <c r="A19" s="6" t="str">
        <f>A10</f>
        <v>LE CALYDON</v>
      </c>
      <c r="B19" s="6" t="str">
        <f>A9</f>
        <v>CHAFRIPONS 1</v>
      </c>
      <c r="C19" s="7">
        <v>0</v>
      </c>
      <c r="D19" s="7" t="s">
        <v>0</v>
      </c>
      <c r="E19" s="7">
        <v>4</v>
      </c>
      <c r="F19" s="13" t="s">
        <v>35</v>
      </c>
      <c r="H19" t="str">
        <f t="array" ref="H19">INDEX($V$6:$V$9,MATCH(LARGE($AE$6:$AE$9-ROW($AE$6:$AE$9)/COUNT($AE$6:$AE$9),ROW(H19)-ROW(H$17)+1),$AE$6:$AE$9-ROW($AE$6:$AE$9)/COUNT($AE$6:$AE$9),0))</f>
        <v>ISPPC LEONARD DE VINCI</v>
      </c>
      <c r="I19" s="2">
        <f>VLOOKUP($H19,$V$6:$AD$9,2,0)</f>
        <v>3</v>
      </c>
      <c r="J19" s="3">
        <f>VLOOKUP($H19,$V$6:$AD$9,3,0)</f>
        <v>1</v>
      </c>
      <c r="K19" s="3">
        <f>VLOOKUP($H19,$V$6:$AD$9,4,0)</f>
        <v>0</v>
      </c>
      <c r="L19" s="3">
        <f>VLOOKUP($H19,$V$6:$AD$9,5,0)</f>
        <v>2</v>
      </c>
      <c r="M19" s="4">
        <f>VLOOKUP($H19,$V$6:$AD$9,6,0)</f>
        <v>7</v>
      </c>
      <c r="N19" s="5">
        <f>VLOOKUP($H19,$V$6:$AD$9,7,0)</f>
        <v>10</v>
      </c>
      <c r="O19" s="3">
        <f>VLOOKUP($H19,$V$6:$AD$9,8,0)</f>
        <v>-3</v>
      </c>
      <c r="P19" s="4">
        <f>VLOOKUP($H19,$V$6:$AD$9,9,0)</f>
        <v>3</v>
      </c>
    </row>
    <row r="20" spans="1:16" x14ac:dyDescent="0.4">
      <c r="A20" s="6" t="str">
        <f>A8</f>
        <v>TABUCHET SPORT 1</v>
      </c>
      <c r="B20" s="6" t="str">
        <f>A10</f>
        <v>LE CALYDON</v>
      </c>
      <c r="C20" s="7">
        <v>2</v>
      </c>
      <c r="D20" s="7" t="s">
        <v>0</v>
      </c>
      <c r="E20" s="7">
        <v>1</v>
      </c>
      <c r="F20" s="13" t="s">
        <v>36</v>
      </c>
      <c r="H20" t="str">
        <f t="array" ref="H20">INDEX($V$6:$V$9,MATCH(LARGE($AE$6:$AE$9-ROW($AE$6:$AE$9)/COUNT($AE$6:$AE$9),ROW(H20)-ROW(H$17)+1),$AE$6:$AE$9-ROW($AE$6:$AE$9)/COUNT($AE$6:$AE$9),0))</f>
        <v>LE CALYDON</v>
      </c>
      <c r="I20" s="2">
        <f>VLOOKUP($H20,$V$6:$AD$9,2,0)</f>
        <v>3</v>
      </c>
      <c r="J20" s="3">
        <f>VLOOKUP($H20,$V$6:$AD$9,3,0)</f>
        <v>0</v>
      </c>
      <c r="K20" s="3">
        <f>VLOOKUP($H20,$V$6:$AD$9,4,0)</f>
        <v>0</v>
      </c>
      <c r="L20" s="3">
        <f>VLOOKUP($H20,$V$6:$AD$9,5,0)</f>
        <v>3</v>
      </c>
      <c r="M20" s="4">
        <f>VLOOKUP($H20,$V$6:$AD$9,6,0)</f>
        <v>2</v>
      </c>
      <c r="N20" s="5">
        <f>VLOOKUP($H20,$V$6:$AD$9,7,0)</f>
        <v>12</v>
      </c>
      <c r="O20" s="3">
        <f>VLOOKUP($H20,$V$6:$AD$9,8,0)</f>
        <v>-10</v>
      </c>
      <c r="P20" s="4">
        <f>VLOOKUP($H20,$V$6:$AD$9,9,0)</f>
        <v>0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B2" zoomScale="70" zoomScaleNormal="70" workbookViewId="0">
      <selection activeCell="S12" sqref="S12"/>
    </sheetView>
  </sheetViews>
  <sheetFormatPr baseColWidth="10" defaultRowHeight="14.6" x14ac:dyDescent="0.4"/>
  <cols>
    <col min="2" max="2" width="8.3828125" customWidth="1"/>
    <col min="3" max="3" width="24.4609375" bestFit="1" customWidth="1"/>
    <col min="4" max="4" width="21.921875" customWidth="1"/>
    <col min="6" max="6" width="10" customWidth="1"/>
    <col min="7" max="7" width="20.61328125" bestFit="1" customWidth="1"/>
    <col min="8" max="8" width="21.07421875" bestFit="1" customWidth="1"/>
    <col min="11" max="11" width="21.69140625" bestFit="1" customWidth="1"/>
    <col min="12" max="12" width="21.07421875" bestFit="1" customWidth="1"/>
    <col min="15" max="15" width="16.15234375" bestFit="1" customWidth="1"/>
    <col min="16" max="16" width="17.84375" bestFit="1" customWidth="1"/>
    <col min="20" max="20" width="16.69140625" bestFit="1" customWidth="1"/>
  </cols>
  <sheetData>
    <row r="1" spans="1:17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3" spans="1:17" ht="23.15" x14ac:dyDescent="0.6">
      <c r="A3" s="70" t="s">
        <v>118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5" thickBot="1" x14ac:dyDescent="0.45">
      <c r="A4" s="29"/>
    </row>
    <row r="5" spans="1:17" x14ac:dyDescent="0.4">
      <c r="C5" s="71" t="s">
        <v>111</v>
      </c>
      <c r="D5" s="72"/>
      <c r="E5" s="73"/>
      <c r="G5" s="71" t="s">
        <v>112</v>
      </c>
      <c r="H5" s="72"/>
      <c r="I5" s="73"/>
      <c r="K5" s="71" t="s">
        <v>113</v>
      </c>
      <c r="L5" s="72"/>
      <c r="M5" s="73"/>
      <c r="O5" s="71" t="s">
        <v>114</v>
      </c>
      <c r="P5" s="72"/>
      <c r="Q5" s="73"/>
    </row>
    <row r="6" spans="1:17" x14ac:dyDescent="0.4">
      <c r="B6" s="29"/>
      <c r="C6" s="34"/>
      <c r="D6" s="35" t="s">
        <v>99</v>
      </c>
      <c r="E6" s="42" t="s">
        <v>7</v>
      </c>
      <c r="G6" s="34"/>
      <c r="H6" s="35" t="s">
        <v>99</v>
      </c>
      <c r="I6" s="42" t="s">
        <v>7</v>
      </c>
      <c r="K6" s="34"/>
      <c r="L6" s="35" t="s">
        <v>99</v>
      </c>
      <c r="M6" s="42" t="s">
        <v>7</v>
      </c>
      <c r="O6" s="34"/>
      <c r="P6" s="35" t="s">
        <v>99</v>
      </c>
      <c r="Q6" s="42" t="s">
        <v>7</v>
      </c>
    </row>
    <row r="7" spans="1:17" x14ac:dyDescent="0.4">
      <c r="A7" s="29" t="s">
        <v>74</v>
      </c>
      <c r="C7" s="36" t="str">
        <f>'Qualif GROUPE 1'!H17</f>
        <v>GAI SEJOUR 1</v>
      </c>
      <c r="D7" s="77">
        <f>'Qualif GROUPE 1'!O17</f>
        <v>8</v>
      </c>
      <c r="E7" s="78">
        <f>'Qualif GROUPE 1'!P17</f>
        <v>6</v>
      </c>
      <c r="G7" s="36" t="str">
        <f>'Qualif GROUPE 1'!H18</f>
        <v>JEUMONT ADDICT 1</v>
      </c>
      <c r="H7" s="77">
        <f>'Qualif GROUPE 1'!O18</f>
        <v>8</v>
      </c>
      <c r="I7" s="78">
        <f>'Qualif GROUPE 1'!P18</f>
        <v>6</v>
      </c>
      <c r="K7" s="36" t="str">
        <f>'Qualif GROUPE 1'!H19</f>
        <v>TABUCHET SPORT 2</v>
      </c>
      <c r="L7" s="77">
        <f>'Qualif GROUPE 1'!O19</f>
        <v>2</v>
      </c>
      <c r="M7" s="78">
        <f>'Qualif GROUPE 1'!P19</f>
        <v>6</v>
      </c>
      <c r="O7" s="36" t="str">
        <f>'Qualif GROUPE 1'!H20</f>
        <v>CHAFRIPONS 2</v>
      </c>
      <c r="P7" s="37">
        <f>'Qualif GROUPE 1'!O20</f>
        <v>-18</v>
      </c>
      <c r="Q7" s="38">
        <f>'Qualif GROUPE 1'!P20</f>
        <v>0</v>
      </c>
    </row>
    <row r="8" spans="1:17" x14ac:dyDescent="0.4">
      <c r="A8" s="29" t="s">
        <v>76</v>
      </c>
      <c r="C8" s="81" t="str">
        <f>'Qualif GROUPE 2'!H17</f>
        <v>JEUMONT ADDICT 2</v>
      </c>
      <c r="D8" s="77">
        <f>'Qualif GROUPE 2'!O17</f>
        <v>17</v>
      </c>
      <c r="E8" s="78">
        <f>'Qualif GROUPE 2'!P17</f>
        <v>9</v>
      </c>
      <c r="G8" s="36" t="str">
        <f>'Qualif GROUPE 2'!H18</f>
        <v>CHAFRIPONS 3</v>
      </c>
      <c r="H8" s="37">
        <f>'Qualif GROUPE 2'!O18</f>
        <v>3</v>
      </c>
      <c r="I8" s="38">
        <f>'Qualif GROUPE 2'!P18</f>
        <v>6</v>
      </c>
      <c r="K8" s="36" t="str">
        <f>'Qualif GROUPE 2'!H19</f>
        <v>AS EN VOITURETTE 1</v>
      </c>
      <c r="L8" s="77">
        <f>'Qualif GROUPE 2'!O19</f>
        <v>-13</v>
      </c>
      <c r="M8" s="78">
        <f>'Qualif GROUPE 2'!P19</f>
        <v>3</v>
      </c>
      <c r="O8" s="36" t="str">
        <f>'Qualif GROUPE 2'!H20</f>
        <v>GAI SEJOUR 2</v>
      </c>
      <c r="P8" s="37">
        <f>'Qualif GROUPE 2'!O20</f>
        <v>-7</v>
      </c>
      <c r="Q8" s="38">
        <f>'Qualif GROUPE 2'!P20</f>
        <v>0</v>
      </c>
    </row>
    <row r="9" spans="1:17" x14ac:dyDescent="0.4">
      <c r="A9" s="29" t="s">
        <v>77</v>
      </c>
      <c r="C9" s="81" t="str">
        <f>'Qualif GROUPE 3'!H17</f>
        <v>GAI SEJOUR 3</v>
      </c>
      <c r="D9" s="77">
        <f>'Qualif GROUPE 3'!O17</f>
        <v>20</v>
      </c>
      <c r="E9" s="78">
        <f>'Qualif GROUPE 3'!P17</f>
        <v>9</v>
      </c>
      <c r="G9" s="36" t="str">
        <f>'Qualif GROUPE 3'!H18</f>
        <v>AS EN VOITURETTE 2</v>
      </c>
      <c r="H9" s="77">
        <f>'Qualif GROUPE 3'!O18</f>
        <v>4</v>
      </c>
      <c r="I9" s="78">
        <f>'Qualif GROUPE 3'!P18</f>
        <v>6</v>
      </c>
      <c r="K9" s="36" t="str">
        <f>'Qualif GROUPE 3'!H19</f>
        <v>JACK MOSANS</v>
      </c>
      <c r="L9" s="77">
        <f>'Qualif GROUPE 3'!O19</f>
        <v>-5</v>
      </c>
      <c r="M9" s="78">
        <f>'Qualif GROUPE 3'!P19</f>
        <v>3</v>
      </c>
      <c r="O9" s="36" t="str">
        <f>'Qualif GROUPE 3'!H20</f>
        <v>CS OPALIEN</v>
      </c>
      <c r="P9" s="37">
        <f>'Qualif GROUPE 3'!O20</f>
        <v>-19</v>
      </c>
      <c r="Q9" s="38">
        <f>'Qualif GROUPE 3'!P20</f>
        <v>0</v>
      </c>
    </row>
    <row r="10" spans="1:17" x14ac:dyDescent="0.4">
      <c r="A10" s="29" t="s">
        <v>78</v>
      </c>
      <c r="C10" s="81" t="str">
        <f>'Qualif GROUPE 4'!H17</f>
        <v>LES CANAILLES</v>
      </c>
      <c r="D10" s="77">
        <f>'Qualif GROUPE 4'!O17</f>
        <v>25</v>
      </c>
      <c r="E10" s="78">
        <f>'Qualif GROUPE 4'!P17</f>
        <v>7</v>
      </c>
      <c r="G10" s="36" t="str">
        <f>'Qualif GROUPE 4'!H18</f>
        <v>PRO MOSAN</v>
      </c>
      <c r="H10" s="77">
        <f>'Qualif GROUPE 4'!O18</f>
        <v>13</v>
      </c>
      <c r="I10" s="78">
        <f>'Qualif GROUPE 4'!P18</f>
        <v>7</v>
      </c>
      <c r="K10" s="36" t="str">
        <f>'Qualif GROUPE 4'!H19</f>
        <v>TOPAZE</v>
      </c>
      <c r="L10" s="77">
        <f>'Qualif GROUPE 4'!O19</f>
        <v>-12</v>
      </c>
      <c r="M10" s="78">
        <f>'Qualif GROUPE 4'!P19</f>
        <v>1</v>
      </c>
      <c r="O10" s="36" t="str">
        <f>'Qualif GROUPE 4'!H20</f>
        <v>LE CASTILLON 1</v>
      </c>
      <c r="P10" s="37">
        <f>'Qualif GROUPE 4'!O20</f>
        <v>-26</v>
      </c>
      <c r="Q10" s="38">
        <f>'Qualif GROUPE 4'!P20</f>
        <v>1</v>
      </c>
    </row>
    <row r="11" spans="1:17" x14ac:dyDescent="0.4">
      <c r="A11" s="29" t="s">
        <v>79</v>
      </c>
      <c r="C11" s="81" t="str">
        <f>'Qualif GROUPE 5'!H17</f>
        <v>CERCLE ADAPTE ANDENNAIS</v>
      </c>
      <c r="D11" s="77">
        <f>'Qualif GROUPE 5'!O17</f>
        <v>19</v>
      </c>
      <c r="E11" s="78">
        <f>'Qualif GROUPE 5'!P17</f>
        <v>9</v>
      </c>
      <c r="G11" s="36" t="str">
        <f>'Qualif GROUPE 5'!H18</f>
        <v>PAYS DES MERVEILLES 1</v>
      </c>
      <c r="H11" s="37">
        <f>'Qualif GROUPE 5'!O18</f>
        <v>-3</v>
      </c>
      <c r="I11" s="38">
        <f>'Qualif GROUPE 5'!P18</f>
        <v>4</v>
      </c>
      <c r="K11" s="36" t="str">
        <f>'Qualif GROUPE 5'!H19</f>
        <v>BALL MOSAN</v>
      </c>
      <c r="L11" s="77">
        <f>'Qualif GROUPE 5'!O19</f>
        <v>-1</v>
      </c>
      <c r="M11" s="78">
        <f>'Qualif GROUPE 5'!P19</f>
        <v>3</v>
      </c>
      <c r="O11" s="36" t="str">
        <f>'Qualif GROUPE 5'!H20</f>
        <v>LE CASTILLON 2</v>
      </c>
      <c r="P11" s="37">
        <f>'Qualif GROUPE 5'!O20</f>
        <v>-15</v>
      </c>
      <c r="Q11" s="38">
        <f>'Qualif GROUPE 5'!P20</f>
        <v>1</v>
      </c>
    </row>
    <row r="12" spans="1:17" x14ac:dyDescent="0.4">
      <c r="A12" s="29" t="s">
        <v>80</v>
      </c>
      <c r="C12" s="81" t="str">
        <f>'Qualif GROUPE 6'!H17</f>
        <v>BOCCIABRI</v>
      </c>
      <c r="D12" s="77">
        <f>'Qualif GROUPE 6'!O17</f>
        <v>5</v>
      </c>
      <c r="E12" s="78">
        <f>'Qualif GROUPE 6'!P17</f>
        <v>6</v>
      </c>
      <c r="G12" s="36" t="str">
        <f>'Qualif GROUPE 6'!H18</f>
        <v>LA CORDEE 1</v>
      </c>
      <c r="H12" s="37">
        <f>'Qualif GROUPE 6'!O18</f>
        <v>1</v>
      </c>
      <c r="I12" s="38">
        <f>'Qualif GROUPE 6'!P18</f>
        <v>6</v>
      </c>
      <c r="K12" s="36" t="str">
        <f>'Qualif GROUPE 6'!H19</f>
        <v>LES LOUPS</v>
      </c>
      <c r="L12" s="77">
        <f>'Qualif GROUPE 6'!O19</f>
        <v>-3</v>
      </c>
      <c r="M12" s="78">
        <f>'Qualif GROUPE 6'!P19</f>
        <v>3</v>
      </c>
      <c r="O12" s="36" t="str">
        <f>'Qualif GROUPE 6'!H20</f>
        <v>CENTRE REGNIERS</v>
      </c>
      <c r="P12" s="77">
        <f>'Qualif GROUPE 6'!O20</f>
        <v>-3</v>
      </c>
      <c r="Q12" s="78">
        <f>'Qualif GROUPE 6'!P20</f>
        <v>3</v>
      </c>
    </row>
    <row r="13" spans="1:17" x14ac:dyDescent="0.4">
      <c r="A13" s="29" t="s">
        <v>81</v>
      </c>
      <c r="C13" s="81" t="str">
        <f>'Qualif GROUPE 7'!H17</f>
        <v>TOURISTES</v>
      </c>
      <c r="D13" s="77">
        <f>'Qualif GROUPE 7'!O17</f>
        <v>6</v>
      </c>
      <c r="E13" s="78">
        <f>'Qualif GROUPE 7'!P17</f>
        <v>6</v>
      </c>
      <c r="G13" s="36" t="str">
        <f>'Qualif GROUPE 7'!H18</f>
        <v>LES OLIVIERS A</v>
      </c>
      <c r="H13" s="77">
        <f>'Qualif GROUPE 7'!O18</f>
        <v>4</v>
      </c>
      <c r="I13" s="78">
        <f>'Qualif GROUPE 7'!P18</f>
        <v>6</v>
      </c>
      <c r="K13" s="36" t="str">
        <f>'Qualif GROUPE 7'!H19</f>
        <v>FIL DE SOI 1</v>
      </c>
      <c r="L13" s="77">
        <f>'Qualif GROUPE 7'!O19</f>
        <v>1</v>
      </c>
      <c r="M13" s="78">
        <f>'Qualif GROUPE 7'!P19</f>
        <v>4</v>
      </c>
      <c r="O13" s="36" t="str">
        <f>'Qualif GROUPE 7'!H20</f>
        <v>LA CORDEE 2</v>
      </c>
      <c r="P13" s="37">
        <f>'Qualif GROUPE 7'!O20</f>
        <v>-11</v>
      </c>
      <c r="Q13" s="38">
        <f>'Qualif GROUPE 7'!P20</f>
        <v>1</v>
      </c>
    </row>
    <row r="14" spans="1:17" x14ac:dyDescent="0.4">
      <c r="A14" s="29" t="s">
        <v>82</v>
      </c>
      <c r="C14" s="81" t="str">
        <f>'Qualif GROUPE 8'!H17</f>
        <v>FIL DE SOI 2</v>
      </c>
      <c r="D14" s="77">
        <f>'Qualif GROUPE 8'!O17</f>
        <v>12</v>
      </c>
      <c r="E14" s="78">
        <f>'Qualif GROUPE 8'!P17</f>
        <v>6</v>
      </c>
      <c r="G14" s="36" t="str">
        <f>'Qualif GROUPE 8'!H18</f>
        <v>PAYS DES MERVEILLES 2</v>
      </c>
      <c r="H14" s="77">
        <f>'Qualif GROUPE 8'!O18</f>
        <v>8</v>
      </c>
      <c r="I14" s="78">
        <f>'Qualif GROUPE 8'!P18</f>
        <v>6</v>
      </c>
      <c r="K14" s="36" t="str">
        <f>'Qualif GROUPE 8'!H19</f>
        <v>MOMINOISE</v>
      </c>
      <c r="L14" s="77">
        <f>'Qualif GROUPE 8'!O19</f>
        <v>1</v>
      </c>
      <c r="M14" s="78">
        <f>'Qualif GROUPE 8'!P19</f>
        <v>6</v>
      </c>
      <c r="O14" s="36" t="str">
        <f>'Qualif GROUPE 8'!H20</f>
        <v>LES OLIVIERS B</v>
      </c>
      <c r="P14" s="37">
        <f>'Qualif GROUPE 8'!O20</f>
        <v>-21</v>
      </c>
      <c r="Q14" s="38">
        <f>'Qualif GROUPE 8'!P20</f>
        <v>0</v>
      </c>
    </row>
    <row r="15" spans="1:17" ht="15" thickBot="1" x14ac:dyDescent="0.45">
      <c r="A15" s="29" t="s">
        <v>83</v>
      </c>
      <c r="C15" s="82" t="str">
        <f>'Qualif GROUPE 9'!H17</f>
        <v>CHAFRIPONS 1</v>
      </c>
      <c r="D15" s="79">
        <f>'Qualif GROUPE 9'!O17</f>
        <v>11</v>
      </c>
      <c r="E15" s="80">
        <f>'Qualif GROUPE 9'!P17</f>
        <v>9</v>
      </c>
      <c r="G15" s="39" t="str">
        <f>'Qualif GROUPE 9'!H18</f>
        <v>TABUCHET SPORT 1</v>
      </c>
      <c r="H15" s="40">
        <f>'Qualif GROUPE 9'!O18</f>
        <v>2</v>
      </c>
      <c r="I15" s="41">
        <f>'Qualif GROUPE 9'!P18</f>
        <v>6</v>
      </c>
      <c r="K15" s="39" t="str">
        <f>'Qualif GROUPE 9'!H19</f>
        <v>ISPPC LEONARD DE VINCI</v>
      </c>
      <c r="L15" s="79">
        <f>'Qualif GROUPE 9'!O19</f>
        <v>-3</v>
      </c>
      <c r="M15" s="80">
        <f>'Qualif GROUPE 9'!P19</f>
        <v>3</v>
      </c>
      <c r="O15" s="39" t="str">
        <f>'Qualif GROUPE 9'!H20</f>
        <v>LE CALYDON</v>
      </c>
      <c r="P15" s="40">
        <f>'Qualif GROUPE 9'!O20</f>
        <v>-10</v>
      </c>
      <c r="Q15" s="41">
        <f>'Qualif GROUPE 9'!P20</f>
        <v>0</v>
      </c>
    </row>
    <row r="17" spans="2:20" ht="15" thickBot="1" x14ac:dyDescent="0.45"/>
    <row r="18" spans="2:20" x14ac:dyDescent="0.4">
      <c r="B18" s="66" t="s">
        <v>100</v>
      </c>
      <c r="C18" s="67"/>
      <c r="D18" s="68"/>
      <c r="F18" s="66" t="s">
        <v>101</v>
      </c>
      <c r="G18" s="67"/>
      <c r="H18" s="68"/>
      <c r="J18" s="66" t="s">
        <v>102</v>
      </c>
      <c r="K18" s="67"/>
      <c r="L18" s="68"/>
      <c r="N18" s="66" t="s">
        <v>103</v>
      </c>
      <c r="O18" s="67"/>
      <c r="P18" s="68"/>
      <c r="R18" s="66" t="s">
        <v>104</v>
      </c>
      <c r="S18" s="67"/>
      <c r="T18" s="68"/>
    </row>
    <row r="19" spans="2:20" x14ac:dyDescent="0.4">
      <c r="B19" s="64" t="s">
        <v>74</v>
      </c>
      <c r="C19" s="30">
        <v>1</v>
      </c>
      <c r="D19" s="43" t="s">
        <v>128</v>
      </c>
      <c r="F19" s="64" t="s">
        <v>77</v>
      </c>
      <c r="G19" s="30">
        <v>9</v>
      </c>
      <c r="H19" s="43" t="s">
        <v>268</v>
      </c>
      <c r="J19" s="64" t="s">
        <v>79</v>
      </c>
      <c r="K19" s="30">
        <v>17</v>
      </c>
      <c r="L19" s="43" t="s">
        <v>141</v>
      </c>
      <c r="N19" s="64" t="s">
        <v>81</v>
      </c>
      <c r="O19" s="30">
        <v>25</v>
      </c>
      <c r="P19" s="43" t="s">
        <v>277</v>
      </c>
      <c r="R19" s="64" t="s">
        <v>83</v>
      </c>
      <c r="S19" s="30">
        <v>33</v>
      </c>
      <c r="T19" s="43" t="s">
        <v>281</v>
      </c>
    </row>
    <row r="20" spans="2:20" x14ac:dyDescent="0.4">
      <c r="B20" s="64"/>
      <c r="C20" s="30">
        <v>2</v>
      </c>
      <c r="D20" s="43" t="s">
        <v>145</v>
      </c>
      <c r="F20" s="64"/>
      <c r="G20" s="30">
        <v>10</v>
      </c>
      <c r="H20" s="43" t="s">
        <v>272</v>
      </c>
      <c r="J20" s="64"/>
      <c r="K20" s="30">
        <v>18</v>
      </c>
      <c r="L20" s="43" t="s">
        <v>137</v>
      </c>
      <c r="N20" s="64"/>
      <c r="O20" s="30">
        <v>26</v>
      </c>
      <c r="P20" s="43" t="s">
        <v>278</v>
      </c>
      <c r="R20" s="64"/>
      <c r="S20" s="30">
        <v>34</v>
      </c>
      <c r="T20" s="43" t="s">
        <v>147</v>
      </c>
    </row>
    <row r="21" spans="2:20" x14ac:dyDescent="0.4">
      <c r="B21" s="64"/>
      <c r="C21" s="30">
        <v>3</v>
      </c>
      <c r="D21" s="43" t="s">
        <v>271</v>
      </c>
      <c r="F21" s="64"/>
      <c r="G21" s="30">
        <v>11</v>
      </c>
      <c r="H21" s="43" t="s">
        <v>144</v>
      </c>
      <c r="J21" s="64"/>
      <c r="K21" s="30">
        <v>19</v>
      </c>
      <c r="L21" s="43" t="s">
        <v>123</v>
      </c>
      <c r="N21" s="64"/>
      <c r="O21" s="30">
        <v>27</v>
      </c>
      <c r="P21" s="43" t="s">
        <v>134</v>
      </c>
      <c r="R21" s="64"/>
      <c r="S21" s="30">
        <v>35</v>
      </c>
      <c r="T21" s="43" t="s">
        <v>282</v>
      </c>
    </row>
    <row r="22" spans="2:20" ht="15" thickBot="1" x14ac:dyDescent="0.45">
      <c r="B22" s="64"/>
      <c r="C22" s="30">
        <v>4</v>
      </c>
      <c r="D22" s="43" t="s">
        <v>126</v>
      </c>
      <c r="F22" s="64"/>
      <c r="G22" s="30">
        <v>12</v>
      </c>
      <c r="H22" s="43" t="s">
        <v>138</v>
      </c>
      <c r="J22" s="64"/>
      <c r="K22" s="30">
        <v>20</v>
      </c>
      <c r="L22" s="43" t="s">
        <v>132</v>
      </c>
      <c r="N22" s="64"/>
      <c r="O22" s="30">
        <v>28</v>
      </c>
      <c r="P22" s="43" t="s">
        <v>149</v>
      </c>
      <c r="R22" s="65"/>
      <c r="S22" s="44">
        <v>36</v>
      </c>
      <c r="T22" s="45" t="s">
        <v>269</v>
      </c>
    </row>
    <row r="23" spans="2:20" x14ac:dyDescent="0.4">
      <c r="B23" s="64" t="s">
        <v>76</v>
      </c>
      <c r="C23" s="30">
        <v>5</v>
      </c>
      <c r="D23" s="43" t="s">
        <v>140</v>
      </c>
      <c r="F23" s="64" t="s">
        <v>78</v>
      </c>
      <c r="G23" s="30">
        <v>13</v>
      </c>
      <c r="H23" s="43" t="s">
        <v>273</v>
      </c>
      <c r="J23" s="64" t="s">
        <v>80</v>
      </c>
      <c r="K23" s="30">
        <v>21</v>
      </c>
      <c r="L23" s="43" t="s">
        <v>120</v>
      </c>
      <c r="N23" s="64" t="s">
        <v>82</v>
      </c>
      <c r="O23" s="30">
        <v>29</v>
      </c>
      <c r="P23" s="43" t="s">
        <v>142</v>
      </c>
      <c r="R23" s="69"/>
      <c r="S23" s="35"/>
      <c r="T23" s="35"/>
    </row>
    <row r="24" spans="2:20" x14ac:dyDescent="0.4">
      <c r="B24" s="64"/>
      <c r="C24" s="30">
        <v>6</v>
      </c>
      <c r="D24" s="43" t="s">
        <v>146</v>
      </c>
      <c r="F24" s="64"/>
      <c r="G24" s="30">
        <v>14</v>
      </c>
      <c r="H24" s="43" t="s">
        <v>270</v>
      </c>
      <c r="J24" s="64"/>
      <c r="K24" s="30">
        <v>22</v>
      </c>
      <c r="L24" s="43" t="s">
        <v>275</v>
      </c>
      <c r="N24" s="64"/>
      <c r="O24" s="30">
        <v>30</v>
      </c>
      <c r="P24" s="43" t="s">
        <v>279</v>
      </c>
      <c r="R24" s="69"/>
      <c r="S24" s="35"/>
      <c r="T24" s="35"/>
    </row>
    <row r="25" spans="2:20" x14ac:dyDescent="0.4">
      <c r="B25" s="64"/>
      <c r="C25" s="30">
        <v>7</v>
      </c>
      <c r="D25" s="43" t="s">
        <v>121</v>
      </c>
      <c r="F25" s="64"/>
      <c r="G25" s="30">
        <v>15</v>
      </c>
      <c r="H25" s="43" t="s">
        <v>148</v>
      </c>
      <c r="J25" s="64"/>
      <c r="K25" s="30">
        <v>23</v>
      </c>
      <c r="L25" s="43" t="s">
        <v>136</v>
      </c>
      <c r="N25" s="64"/>
      <c r="O25" s="30">
        <v>31</v>
      </c>
      <c r="P25" s="43" t="s">
        <v>280</v>
      </c>
      <c r="R25" s="69"/>
      <c r="S25" s="35"/>
      <c r="T25" s="35"/>
    </row>
    <row r="26" spans="2:20" ht="15" thickBot="1" x14ac:dyDescent="0.45">
      <c r="B26" s="65"/>
      <c r="C26" s="44">
        <v>8</v>
      </c>
      <c r="D26" s="45" t="s">
        <v>131</v>
      </c>
      <c r="F26" s="65"/>
      <c r="G26" s="44">
        <v>16</v>
      </c>
      <c r="H26" s="45" t="s">
        <v>122</v>
      </c>
      <c r="J26" s="65"/>
      <c r="K26" s="44">
        <v>24</v>
      </c>
      <c r="L26" s="45" t="s">
        <v>276</v>
      </c>
      <c r="N26" s="65"/>
      <c r="O26" s="44">
        <v>32</v>
      </c>
      <c r="P26" s="45" t="s">
        <v>127</v>
      </c>
      <c r="R26" s="69"/>
      <c r="S26" s="35"/>
      <c r="T26" s="35"/>
    </row>
  </sheetData>
  <mergeCells count="21">
    <mergeCell ref="A1:P1"/>
    <mergeCell ref="A3:Q3"/>
    <mergeCell ref="B19:B22"/>
    <mergeCell ref="B23:B26"/>
    <mergeCell ref="B18:D18"/>
    <mergeCell ref="F18:H18"/>
    <mergeCell ref="F19:F22"/>
    <mergeCell ref="F23:F26"/>
    <mergeCell ref="J18:L18"/>
    <mergeCell ref="J19:J22"/>
    <mergeCell ref="J23:J26"/>
    <mergeCell ref="C5:E5"/>
    <mergeCell ref="G5:I5"/>
    <mergeCell ref="K5:M5"/>
    <mergeCell ref="O5:Q5"/>
    <mergeCell ref="N18:P18"/>
    <mergeCell ref="N19:N22"/>
    <mergeCell ref="N23:N26"/>
    <mergeCell ref="R18:T18"/>
    <mergeCell ref="R19:R22"/>
    <mergeCell ref="R23:R2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14" zoomScale="90" zoomScaleNormal="90" workbookViewId="0">
      <selection activeCell="H29" sqref="H29"/>
    </sheetView>
  </sheetViews>
  <sheetFormatPr baseColWidth="10" defaultColWidth="9.15234375" defaultRowHeight="14.6" x14ac:dyDescent="0.4"/>
  <cols>
    <col min="1" max="1" width="22.3828125" customWidth="1"/>
    <col min="2" max="2" width="24.4609375" bestFit="1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92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GAI SEJOUR 3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1</v>
      </c>
      <c r="Y6" s="3">
        <f t="array" ref="Y6">SUM((home=V6)*(homescore=visitorscore)*ISNUMBER(visitorscore),(visitor=V6)*(visitorscore=homescore)*ISNUMBER(homescore))</f>
        <v>0</v>
      </c>
      <c r="Z6" s="3">
        <f t="array" ref="Z6">SUM((home=V6)*(homescore&lt;visitorscore),(visitor=V6)*(visitorscore&lt;homescore))</f>
        <v>2</v>
      </c>
      <c r="AA6" s="4">
        <f>SUMIF(home,V6,homescore)+SUMIF(visitor,V6,visitorscore)</f>
        <v>6</v>
      </c>
      <c r="AB6" s="5">
        <f>SUMIF(home,V6,visitorscore)+SUMIF(visitor,V6,homescore)</f>
        <v>12</v>
      </c>
      <c r="AC6" s="13">
        <f>AA6-AB6</f>
        <v>-6</v>
      </c>
      <c r="AD6" s="4">
        <f>X6*Options!$B$2+Y6*Options!$B$3+Z6*Options!$B$4+VLOOKUP(V6,$A$7:$B$10,2,0)</f>
        <v>3</v>
      </c>
      <c r="AE6">
        <f>AA6+AC6*10000+AD6*100000000</f>
        <v>299940006</v>
      </c>
    </row>
    <row r="7" spans="1:31" x14ac:dyDescent="0.4">
      <c r="A7" s="19" t="str">
        <f>'Classement QUALIF'!D19</f>
        <v>GAI SEJOUR 3</v>
      </c>
      <c r="B7" s="18"/>
      <c r="V7" s="1" t="str">
        <f>A8</f>
        <v>JEUMONT ADDICT 2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1</v>
      </c>
      <c r="Y7" s="3">
        <f t="array" ref="Y7">SUM((home=V7)*(homescore=visitorscore)*ISNUMBER(visitorscore),(visitor=V7)*(visitorscore=homescore)*ISNUMBER(homescore))</f>
        <v>0</v>
      </c>
      <c r="Z7" s="3">
        <f t="array" ref="Z7">SUM((home=V7)*(homescore&lt;visitorscore),(visitor=V7)*(visitorscore&lt;homescore))</f>
        <v>2</v>
      </c>
      <c r="AA7" s="4">
        <f>SUMIF(home,V7,homescore)+SUMIF(visitor,V7,visitorscore)</f>
        <v>5</v>
      </c>
      <c r="AB7" s="5">
        <f>SUMIF(home,V7,visitorscore)+SUMIF(visitor,V7,homescore)</f>
        <v>6</v>
      </c>
      <c r="AC7" s="13">
        <f>AA7-AB7</f>
        <v>-1</v>
      </c>
      <c r="AD7" s="4">
        <f>X7*Options!$B$2+Y7*Options!$B$3+Z7*Options!$B$4+VLOOKUP(V7,$A$7:$B$10,2,0)</f>
        <v>3</v>
      </c>
      <c r="AE7">
        <f>AA7+AC7*10000+AD7*100000000</f>
        <v>299990005</v>
      </c>
    </row>
    <row r="8" spans="1:31" x14ac:dyDescent="0.4">
      <c r="A8" s="19" t="str">
        <f>'Classement QUALIF'!D20</f>
        <v>JEUMONT ADDICT 2</v>
      </c>
      <c r="B8" s="18"/>
      <c r="V8" s="1" t="str">
        <f>A9</f>
        <v>LES CANNAILLES</v>
      </c>
      <c r="W8" s="2">
        <f t="array" ref="W8">SUM(($A$15:$A$41=V8)*(ISNUMBER($C$15:$C$41)),($B$15:$B$41=V8)*(ISNUMBER($E$15:$E$41)))</f>
        <v>4</v>
      </c>
      <c r="X8" s="3">
        <f t="array" ref="X8">SUM((home=V8)*(homescore&gt;visitorscore),(visitor=V8)*(visitorscore&gt;homescore))</f>
        <v>2</v>
      </c>
      <c r="Y8" s="3">
        <f t="array" ref="Y8">SUM((home=V8)*(homescore=visitorscore)*ISNUMBER(visitorscore),(visitor=V8)*(visitorscore=homescore)*ISNUMBER(homescore))</f>
        <v>1</v>
      </c>
      <c r="Z8" s="3">
        <f t="array" ref="Z8">SUM((home=V8)*(homescore&lt;visitorscore),(visitor=V8)*(visitorscore&lt;homescore))</f>
        <v>1</v>
      </c>
      <c r="AA8" s="4">
        <f>SUMIF(home,V8,homescore)+SUMIF(visitor,V8,visitorscore)</f>
        <v>13</v>
      </c>
      <c r="AB8" s="5">
        <f>SUMIF(home,V8,visitorscore)+SUMIF(visitor,V8,homescore)</f>
        <v>7</v>
      </c>
      <c r="AC8" s="13">
        <f>AA8-AB8</f>
        <v>6</v>
      </c>
      <c r="AD8" s="4">
        <f>X8*Options!$B$2+Y8*Options!$B$3+Z8*Options!$B$4+VLOOKUP(V8,$A$7:$B$10,2,0)</f>
        <v>7</v>
      </c>
      <c r="AE8">
        <f>AA8+AC8*10000+AD8*100000000</f>
        <v>700060013</v>
      </c>
    </row>
    <row r="9" spans="1:31" x14ac:dyDescent="0.4">
      <c r="A9" s="19" t="str">
        <f>'Classement QUALIF'!D21</f>
        <v>LES CANNAILLES</v>
      </c>
      <c r="B9" s="18"/>
      <c r="V9" s="1" t="str">
        <f>A10</f>
        <v>GAI SEJOUR 1</v>
      </c>
      <c r="W9" s="2">
        <f t="array" ref="W9">SUM(($A$15:$A$41=V9)*(ISNUMBER($C$15:$C$41)),($B$15:$B$41=V9)*(ISNUMBER($E$15:$E$41)))</f>
        <v>4</v>
      </c>
      <c r="X9" s="3">
        <f t="array" ref="X9">SUM((home=V9)*(homescore&gt;visitorscore),(visitor=V9)*(visitorscore&gt;homescore))</f>
        <v>3</v>
      </c>
      <c r="Y9" s="3">
        <f t="array" ref="Y9">SUM((home=V9)*(homescore=visitorscore)*ISNUMBER(visitorscore),(visitor=V9)*(visitorscore=homescore)*ISNUMBER(homescore))</f>
        <v>1</v>
      </c>
      <c r="Z9" s="3">
        <f t="array" ref="Z9">SUM((home=V9)*(homescore&lt;visitorscore),(visitor=V9)*(visitorscore&lt;homescore))</f>
        <v>0</v>
      </c>
      <c r="AA9" s="4">
        <f>SUMIF(home,V9,homescore)+SUMIF(visitor,V9,visitorscore)</f>
        <v>12</v>
      </c>
      <c r="AB9" s="5">
        <f>SUMIF(home,V9,visitorscore)+SUMIF(visitor,V9,homescore)</f>
        <v>9</v>
      </c>
      <c r="AC9" s="13">
        <f>AA9-AB9</f>
        <v>3</v>
      </c>
      <c r="AD9" s="4">
        <f>X9*Options!$B$2+Y9*Options!$B$3+Z9*Options!$B$4+VLOOKUP(V9,$A$7:$B$10,2,0)</f>
        <v>10</v>
      </c>
      <c r="AE9">
        <f>AA9+AC9*10000+AD9*100000000</f>
        <v>1000030012</v>
      </c>
    </row>
    <row r="10" spans="1:31" x14ac:dyDescent="0.4">
      <c r="A10" s="19" t="str">
        <f>'Classement QUALIF'!D22</f>
        <v>GAI SEJOUR 1</v>
      </c>
      <c r="B10" s="18"/>
    </row>
    <row r="11" spans="1:31" x14ac:dyDescent="0.4">
      <c r="A11" s="23"/>
      <c r="B11" s="18"/>
    </row>
    <row r="14" spans="1:31" x14ac:dyDescent="0.4">
      <c r="A14" s="15" t="s">
        <v>150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GAI SEJOUR 3</v>
      </c>
      <c r="B15" s="6" t="str">
        <f>A8</f>
        <v>JEUMONT ADDICT 2</v>
      </c>
      <c r="C15" s="7">
        <v>3</v>
      </c>
      <c r="D15" s="7" t="s">
        <v>0</v>
      </c>
      <c r="E15" s="7">
        <v>2</v>
      </c>
      <c r="F15" s="13" t="s">
        <v>97</v>
      </c>
    </row>
    <row r="16" spans="1:31" x14ac:dyDescent="0.4">
      <c r="A16" s="6" t="str">
        <f>A8</f>
        <v>JEUMONT ADDICT 2</v>
      </c>
      <c r="B16" s="6" t="str">
        <f>A9</f>
        <v>LES CANNAILLES</v>
      </c>
      <c r="C16" s="7">
        <v>2</v>
      </c>
      <c r="D16" s="7" t="s">
        <v>0</v>
      </c>
      <c r="E16" s="7">
        <v>1</v>
      </c>
      <c r="F16" s="13" t="s">
        <v>93</v>
      </c>
      <c r="H16" s="16" t="s">
        <v>20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GAI SEJOUR 3</v>
      </c>
      <c r="B17" s="6" t="str">
        <f>A10</f>
        <v>GAI SEJOUR 1</v>
      </c>
      <c r="C17" s="7">
        <v>3</v>
      </c>
      <c r="D17" s="7" t="s">
        <v>0</v>
      </c>
      <c r="E17" s="7">
        <v>4</v>
      </c>
      <c r="F17" s="13" t="s">
        <v>91</v>
      </c>
      <c r="H17" s="14" t="str">
        <f t="array" ref="H17">INDEX($V$6:$V$9,MATCH(LARGE($AE$6:$AE$9-ROW($AE$6:$AE$9)/COUNT($AE$6:$AE$9),ROW(H17)-ROW(H$17)+1),$AE$6:$AE$9-ROW($AE$6:$AE$9)/COUNT($AE$6:$AE$9),0))</f>
        <v>GAI SEJOUR 1</v>
      </c>
      <c r="I17" s="2">
        <f>VLOOKUP($H17,$V$6:$AD$9,2,0)</f>
        <v>4</v>
      </c>
      <c r="J17" s="3">
        <f>VLOOKUP($H17,$V$6:$AD$9,3,0)</f>
        <v>3</v>
      </c>
      <c r="K17" s="3">
        <f>VLOOKUP($H17,$V$6:$AD$9,4,0)</f>
        <v>1</v>
      </c>
      <c r="L17" s="3">
        <f>VLOOKUP($H17,$V$6:$AD$9,5,0)</f>
        <v>0</v>
      </c>
      <c r="M17" s="4">
        <f>VLOOKUP($H17,$V$6:$AD$9,6,0)</f>
        <v>12</v>
      </c>
      <c r="N17" s="5">
        <f>VLOOKUP($H17,$V$6:$AD$9,7,0)</f>
        <v>9</v>
      </c>
      <c r="O17" s="3">
        <f>VLOOKUP($H17,$V$6:$AD$9,8,0)</f>
        <v>3</v>
      </c>
      <c r="P17" s="4">
        <f>VLOOKUP($H17,$V$6:$AD$9,9,0)</f>
        <v>10</v>
      </c>
    </row>
    <row r="18" spans="1:16" x14ac:dyDescent="0.4">
      <c r="A18" s="6" t="str">
        <f>A9</f>
        <v>LES CANNAILLES</v>
      </c>
      <c r="B18" s="6" t="str">
        <f>A7</f>
        <v>GAI SEJOUR 3</v>
      </c>
      <c r="C18" s="7">
        <v>6</v>
      </c>
      <c r="D18" s="7" t="s">
        <v>0</v>
      </c>
      <c r="E18" s="7">
        <v>0</v>
      </c>
      <c r="F18" s="13" t="s">
        <v>94</v>
      </c>
      <c r="H18" t="str">
        <f t="array" ref="H18">INDEX($V$6:$V$9,MATCH(LARGE($AE$6:$AE$9-ROW($AE$6:$AE$9)/COUNT($AE$6:$AE$9),ROW(H18)-ROW(H$17)+1),$AE$6:$AE$9-ROW($AE$6:$AE$9)/COUNT($AE$6:$AE$9),0))</f>
        <v>LES CANNAILLES</v>
      </c>
      <c r="I18" s="2">
        <f>VLOOKUP($H18,$V$6:$AD$9,2,0)</f>
        <v>4</v>
      </c>
      <c r="J18" s="3">
        <f>VLOOKUP($H18,$V$6:$AD$9,3,0)</f>
        <v>2</v>
      </c>
      <c r="K18" s="3">
        <f>VLOOKUP($H18,$V$6:$AD$9,4,0)</f>
        <v>1</v>
      </c>
      <c r="L18" s="3">
        <f>VLOOKUP($H18,$V$6:$AD$9,5,0)</f>
        <v>1</v>
      </c>
      <c r="M18" s="4">
        <f>VLOOKUP($H18,$V$6:$AD$9,6,0)</f>
        <v>13</v>
      </c>
      <c r="N18" s="5">
        <f>VLOOKUP($H18,$V$6:$AD$9,7,0)</f>
        <v>7</v>
      </c>
      <c r="O18" s="3">
        <f>VLOOKUP($H18,$V$6:$AD$9,8,0)</f>
        <v>6</v>
      </c>
      <c r="P18" s="4">
        <f>VLOOKUP($H18,$V$6:$AD$9,9,0)</f>
        <v>7</v>
      </c>
    </row>
    <row r="19" spans="1:16" x14ac:dyDescent="0.4">
      <c r="A19" s="6" t="str">
        <f>A10</f>
        <v>GAI SEJOUR 1</v>
      </c>
      <c r="B19" s="6" t="str">
        <f>A9</f>
        <v>LES CANNAILLES</v>
      </c>
      <c r="C19" s="7">
        <v>2</v>
      </c>
      <c r="D19" s="7" t="s">
        <v>0</v>
      </c>
      <c r="E19" s="7">
        <v>2</v>
      </c>
      <c r="F19" s="13" t="s">
        <v>95</v>
      </c>
      <c r="H19" t="str">
        <f t="array" ref="H19">INDEX($V$6:$V$9,MATCH(LARGE($AE$6:$AE$9-ROW($AE$6:$AE$9)/COUNT($AE$6:$AE$9),ROW(H19)-ROW(H$17)+1),$AE$6:$AE$9-ROW($AE$6:$AE$9)/COUNT($AE$6:$AE$9),0))</f>
        <v>JEUMONT ADDICT 2</v>
      </c>
      <c r="I19" s="2">
        <f>VLOOKUP($H19,$V$6:$AD$9,2,0)</f>
        <v>3</v>
      </c>
      <c r="J19" s="3">
        <f>VLOOKUP($H19,$V$6:$AD$9,3,0)</f>
        <v>1</v>
      </c>
      <c r="K19" s="3">
        <f>VLOOKUP($H19,$V$6:$AD$9,4,0)</f>
        <v>0</v>
      </c>
      <c r="L19" s="3">
        <f>VLOOKUP($H19,$V$6:$AD$9,5,0)</f>
        <v>2</v>
      </c>
      <c r="M19" s="4">
        <f>VLOOKUP($H19,$V$6:$AD$9,6,0)</f>
        <v>5</v>
      </c>
      <c r="N19" s="5">
        <f>VLOOKUP($H19,$V$6:$AD$9,7,0)</f>
        <v>6</v>
      </c>
      <c r="O19" s="3">
        <f>VLOOKUP($H19,$V$6:$AD$9,8,0)</f>
        <v>-1</v>
      </c>
      <c r="P19" s="4">
        <f>VLOOKUP($H19,$V$6:$AD$9,9,0)</f>
        <v>3</v>
      </c>
    </row>
    <row r="20" spans="1:16" x14ac:dyDescent="0.4">
      <c r="A20" s="6" t="str">
        <f>A8</f>
        <v>JEUMONT ADDICT 2</v>
      </c>
      <c r="B20" s="6" t="str">
        <f>A10</f>
        <v>GAI SEJOUR 1</v>
      </c>
      <c r="C20" s="7">
        <v>1</v>
      </c>
      <c r="D20" s="7" t="s">
        <v>0</v>
      </c>
      <c r="E20" s="7">
        <v>2</v>
      </c>
      <c r="F20" s="13" t="s">
        <v>96</v>
      </c>
      <c r="H20" t="str">
        <f t="array" ref="H20">INDEX($V$6:$V$9,MATCH(LARGE($AE$6:$AE$9-ROW($AE$6:$AE$9)/COUNT($AE$6:$AE$9),ROW(H20)-ROW(H$17)+1),$AE$6:$AE$9-ROW($AE$6:$AE$9)/COUNT($AE$6:$AE$9),0))</f>
        <v>GAI SEJOUR 3</v>
      </c>
      <c r="I20" s="2">
        <f>VLOOKUP($H20,$V$6:$AD$9,2,0)</f>
        <v>3</v>
      </c>
      <c r="J20" s="3">
        <f>VLOOKUP($H20,$V$6:$AD$9,3,0)</f>
        <v>1</v>
      </c>
      <c r="K20" s="3">
        <f>VLOOKUP($H20,$V$6:$AD$9,4,0)</f>
        <v>0</v>
      </c>
      <c r="L20" s="3">
        <f>VLOOKUP($H20,$V$6:$AD$9,5,0)</f>
        <v>2</v>
      </c>
      <c r="M20" s="4">
        <f>VLOOKUP($H20,$V$6:$AD$9,6,0)</f>
        <v>6</v>
      </c>
      <c r="N20" s="5">
        <f>VLOOKUP($H20,$V$6:$AD$9,7,0)</f>
        <v>12</v>
      </c>
      <c r="O20" s="3">
        <f>VLOOKUP($H20,$V$6:$AD$9,8,0)</f>
        <v>-6</v>
      </c>
      <c r="P20" s="4">
        <f>VLOOKUP($H20,$V$6:$AD$9,9,0)</f>
        <v>3</v>
      </c>
    </row>
    <row r="22" spans="1:16" x14ac:dyDescent="0.4">
      <c r="G22"/>
      <c r="H22"/>
      <c r="I22"/>
    </row>
    <row r="23" spans="1:16" ht="28.3" x14ac:dyDescent="0.75">
      <c r="A23" s="28" t="s">
        <v>115</v>
      </c>
      <c r="G23"/>
      <c r="H23"/>
      <c r="I23"/>
    </row>
    <row r="24" spans="1:16" x14ac:dyDescent="0.4">
      <c r="A24" s="15" t="s">
        <v>150</v>
      </c>
      <c r="C24" s="63" t="s">
        <v>75</v>
      </c>
      <c r="D24" s="63"/>
      <c r="E24" s="63"/>
      <c r="F24" s="29" t="s">
        <v>30</v>
      </c>
      <c r="G24"/>
      <c r="H24"/>
      <c r="I24"/>
    </row>
    <row r="25" spans="1:16" x14ac:dyDescent="0.4">
      <c r="A25" s="6" t="s">
        <v>126</v>
      </c>
      <c r="B25" s="6" t="str">
        <f>'TL2 Champion''s league 2'!H17</f>
        <v>TOURISTES</v>
      </c>
      <c r="C25" s="7">
        <v>4</v>
      </c>
      <c r="D25" s="7" t="s">
        <v>0</v>
      </c>
      <c r="E25" s="7">
        <v>3</v>
      </c>
      <c r="F25" s="13" t="s">
        <v>116</v>
      </c>
      <c r="G25"/>
      <c r="H25"/>
      <c r="I25"/>
    </row>
    <row r="26" spans="1:16" x14ac:dyDescent="0.4">
      <c r="G26"/>
      <c r="H26"/>
      <c r="I26"/>
    </row>
    <row r="27" spans="1:16" ht="28.3" x14ac:dyDescent="0.75">
      <c r="A27" s="28" t="s">
        <v>117</v>
      </c>
      <c r="G27"/>
      <c r="H27"/>
      <c r="I27"/>
    </row>
    <row r="28" spans="1:16" x14ac:dyDescent="0.4">
      <c r="A28" s="15" t="s">
        <v>151</v>
      </c>
      <c r="C28" s="63" t="s">
        <v>75</v>
      </c>
      <c r="D28" s="63"/>
      <c r="E28" s="63"/>
      <c r="F28" s="29" t="s">
        <v>30</v>
      </c>
      <c r="G28"/>
      <c r="H28"/>
      <c r="I28"/>
    </row>
    <row r="29" spans="1:16" x14ac:dyDescent="0.4">
      <c r="A29" s="6" t="s">
        <v>271</v>
      </c>
      <c r="B29" s="6" t="str">
        <f>'TL2 Champion''s league 2'!H18</f>
        <v>CHAFRIPONS 1</v>
      </c>
      <c r="C29" s="7">
        <v>4</v>
      </c>
      <c r="D29" s="7" t="s">
        <v>0</v>
      </c>
      <c r="E29" s="7">
        <v>3</v>
      </c>
      <c r="F29" s="13" t="s">
        <v>116</v>
      </c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4">
    <mergeCell ref="A1:P1"/>
    <mergeCell ref="C14:E14"/>
    <mergeCell ref="C24:E24"/>
    <mergeCell ref="C28:E28"/>
  </mergeCells>
  <pageMargins left="0.7" right="0.7" top="0.75" bottom="0.75" header="0.3" footer="0.3"/>
  <pageSetup paperSize="9" scale="5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2" zoomScale="80" zoomScaleNormal="80" workbookViewId="0">
      <selection activeCell="F10" sqref="F10"/>
    </sheetView>
  </sheetViews>
  <sheetFormatPr baseColWidth="10" defaultColWidth="9.15234375" defaultRowHeight="14.6" x14ac:dyDescent="0.4"/>
  <cols>
    <col min="1" max="1" width="40.84375" bestFit="1" customWidth="1"/>
    <col min="2" max="2" width="24.53515625" bestFit="1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98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CERCLE ADAPTE ANDENNAIS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1</v>
      </c>
      <c r="Y6" s="3">
        <f t="array" ref="Y6">SUM((home=V6)*(homescore=visitorscore)*ISNUMBER(visitorscore),(visitor=V6)*(visitorscore=homescore)*ISNUMBER(homescore))</f>
        <v>0</v>
      </c>
      <c r="Z6" s="3">
        <f t="array" ref="Z6">SUM((home=V6)*(homescore&lt;visitorscore),(visitor=V6)*(visitorscore&lt;homescore))</f>
        <v>2</v>
      </c>
      <c r="AA6" s="4">
        <f>SUMIF(home,V6,homescore)+SUMIF(visitor,V6,visitorscore)</f>
        <v>5</v>
      </c>
      <c r="AB6" s="5">
        <f>SUMIF(home,V6,visitorscore)+SUMIF(visitor,V6,homescore)</f>
        <v>8</v>
      </c>
      <c r="AC6" s="13">
        <f>AA6-AB6</f>
        <v>-3</v>
      </c>
      <c r="AD6" s="4">
        <f>X6*Options!$B$2+Y6*Options!$B$3+Z6*Options!$B$4+VLOOKUP(V6,$A$7:$B$10,2,0)</f>
        <v>3</v>
      </c>
      <c r="AE6">
        <f>AA6+AC6*10000+AD6*100000000</f>
        <v>299970005</v>
      </c>
    </row>
    <row r="7" spans="1:31" x14ac:dyDescent="0.4">
      <c r="A7" s="19" t="str">
        <f>'Classement QUALIF'!D23</f>
        <v>CERCLE ADAPTE ANDENNAIS</v>
      </c>
      <c r="B7" s="18"/>
      <c r="V7" s="1" t="str">
        <f>A8</f>
        <v>CHAFRIPONS 1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1</v>
      </c>
      <c r="Y7" s="3">
        <f t="array" ref="Y7">SUM((home=V7)*(homescore=visitorscore)*ISNUMBER(visitorscore),(visitor=V7)*(visitorscore=homescore)*ISNUMBER(homescore))</f>
        <v>0</v>
      </c>
      <c r="Z7" s="3">
        <f t="array" ref="Z7">SUM((home=V7)*(homescore&lt;visitorscore),(visitor=V7)*(visitorscore&lt;homescore))</f>
        <v>2</v>
      </c>
      <c r="AA7" s="4">
        <f>SUMIF(home,V7,homescore)+SUMIF(visitor,V7,visitorscore)</f>
        <v>6</v>
      </c>
      <c r="AB7" s="5">
        <f>SUMIF(home,V7,visitorscore)+SUMIF(visitor,V7,homescore)</f>
        <v>6</v>
      </c>
      <c r="AC7" s="13">
        <f>AA7-AB7</f>
        <v>0</v>
      </c>
      <c r="AD7" s="4">
        <f>X7*Options!$B$2+Y7*Options!$B$3+Z7*Options!$B$4+VLOOKUP(V7,$A$7:$B$10,2,0)</f>
        <v>3</v>
      </c>
      <c r="AE7">
        <f>AA7+AC7*10000+AD7*100000000</f>
        <v>300000006</v>
      </c>
    </row>
    <row r="8" spans="1:31" x14ac:dyDescent="0.4">
      <c r="A8" s="19" t="str">
        <f>'Classement QUALIF'!D24</f>
        <v>CHAFRIPONS 1</v>
      </c>
      <c r="B8" s="18"/>
      <c r="V8" s="1" t="str">
        <f>A9</f>
        <v>FIL DE SOI 2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1</v>
      </c>
      <c r="Y8" s="3">
        <f t="array" ref="Y8">SUM((home=V8)*(homescore=visitorscore)*ISNUMBER(visitorscore),(visitor=V8)*(visitorscore=homescore)*ISNUMBER(homescore))</f>
        <v>0</v>
      </c>
      <c r="Z8" s="3">
        <f t="array" ref="Z8">SUM((home=V8)*(homescore&lt;visitorscore),(visitor=V8)*(visitorscore&lt;homescore))</f>
        <v>2</v>
      </c>
      <c r="AA8" s="4">
        <f>SUMIF(home,V8,homescore)+SUMIF(visitor,V8,visitorscore)</f>
        <v>5</v>
      </c>
      <c r="AB8" s="5">
        <f>SUMIF(home,V8,visitorscore)+SUMIF(visitor,V8,homescore)</f>
        <v>9</v>
      </c>
      <c r="AC8" s="13">
        <f>AA8-AB8</f>
        <v>-4</v>
      </c>
      <c r="AD8" s="4">
        <f>X8*Options!$B$2+Y8*Options!$B$3+Z8*Options!$B$4+VLOOKUP(V8,$A$7:$B$10,2,0)</f>
        <v>3</v>
      </c>
      <c r="AE8">
        <f>AA8+AC8*10000+AD8*100000000</f>
        <v>299960005</v>
      </c>
    </row>
    <row r="9" spans="1:31" x14ac:dyDescent="0.4">
      <c r="A9" s="19" t="str">
        <f>'Classement QUALIF'!D25</f>
        <v>FIL DE SOI 2</v>
      </c>
      <c r="B9" s="18"/>
      <c r="V9" s="1" t="str">
        <f>A10</f>
        <v>TOURISTES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3</v>
      </c>
      <c r="Y9" s="3">
        <f t="array" ref="Y9">SUM((home=V9)*(homescore=visitorscore)*ISNUMBER(visitorscore),(visitor=V9)*(visitorscore=homescore)*ISNUMBER(homescore))</f>
        <v>0</v>
      </c>
      <c r="Z9" s="3">
        <f t="array" ref="Z9">SUM((home=V9)*(homescore&lt;visitorscore),(visitor=V9)*(visitorscore&lt;homescore))</f>
        <v>0</v>
      </c>
      <c r="AA9" s="4">
        <f>SUMIF(home,V9,homescore)+SUMIF(visitor,V9,visitorscore)</f>
        <v>10</v>
      </c>
      <c r="AB9" s="5">
        <f>SUMIF(home,V9,visitorscore)+SUMIF(visitor,V9,homescore)</f>
        <v>3</v>
      </c>
      <c r="AC9" s="13">
        <f>AA9-AB9</f>
        <v>7</v>
      </c>
      <c r="AD9" s="4">
        <f>X9*Options!$B$2+Y9*Options!$B$3+Z9*Options!$B$4+VLOOKUP(V9,$A$7:$B$10,2,0)</f>
        <v>9</v>
      </c>
      <c r="AE9">
        <f>AA9+AC9*10000+AD9*100000000</f>
        <v>900070010</v>
      </c>
    </row>
    <row r="10" spans="1:31" x14ac:dyDescent="0.4">
      <c r="A10" s="19" t="str">
        <f>'Classement QUALIF'!D26</f>
        <v>TOURISTES</v>
      </c>
      <c r="B10" s="18"/>
    </row>
    <row r="11" spans="1:31" x14ac:dyDescent="0.4">
      <c r="A11" s="23"/>
      <c r="B11" s="18"/>
    </row>
    <row r="14" spans="1:31" x14ac:dyDescent="0.4">
      <c r="A14" s="15" t="s">
        <v>151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CERCLE ADAPTE ANDENNAIS</v>
      </c>
      <c r="B15" s="6" t="str">
        <f>A8</f>
        <v>CHAFRIPONS 1</v>
      </c>
      <c r="C15" s="7">
        <v>2</v>
      </c>
      <c r="D15" s="7" t="s">
        <v>0</v>
      </c>
      <c r="E15" s="7">
        <v>1</v>
      </c>
      <c r="F15" s="13" t="s">
        <v>97</v>
      </c>
    </row>
    <row r="16" spans="1:31" x14ac:dyDescent="0.4">
      <c r="A16" s="6" t="str">
        <f>A8</f>
        <v>CHAFRIPONS 1</v>
      </c>
      <c r="B16" s="6" t="str">
        <f>A9</f>
        <v>FIL DE SOI 2</v>
      </c>
      <c r="C16" s="7">
        <v>3</v>
      </c>
      <c r="D16" s="7" t="s">
        <v>0</v>
      </c>
      <c r="E16" s="7">
        <v>1</v>
      </c>
      <c r="F16" s="13" t="s">
        <v>93</v>
      </c>
      <c r="H16" s="16" t="s">
        <v>20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CERCLE ADAPTE ANDENNAIS</v>
      </c>
      <c r="B17" s="6" t="str">
        <f>A10</f>
        <v>TOURISTES</v>
      </c>
      <c r="C17" s="7">
        <v>1</v>
      </c>
      <c r="D17" s="7" t="s">
        <v>0</v>
      </c>
      <c r="E17" s="7">
        <v>3</v>
      </c>
      <c r="F17" s="13" t="s">
        <v>91</v>
      </c>
      <c r="H17" s="14" t="str">
        <f t="array" ref="H17">INDEX($V$6:$V$9,MATCH(LARGE($AE$6:$AE$9-ROW($AE$6:$AE$9)/COUNT($AE$6:$AE$9),ROW(H17)-ROW(H$17)+1),$AE$6:$AE$9-ROW($AE$6:$AE$9)/COUNT($AE$6:$AE$9),0))</f>
        <v>TOURISTES</v>
      </c>
      <c r="I17" s="2">
        <f>VLOOKUP($H17,$V$6:$AD$9,2,0)</f>
        <v>3</v>
      </c>
      <c r="J17" s="3">
        <f>VLOOKUP($H17,$V$6:$AD$9,3,0)</f>
        <v>3</v>
      </c>
      <c r="K17" s="3">
        <f>VLOOKUP($H17,$V$6:$AD$9,4,0)</f>
        <v>0</v>
      </c>
      <c r="L17" s="3">
        <f>VLOOKUP($H17,$V$6:$AD$9,5,0)</f>
        <v>0</v>
      </c>
      <c r="M17" s="4">
        <f>VLOOKUP($H17,$V$6:$AD$9,6,0)</f>
        <v>10</v>
      </c>
      <c r="N17" s="5">
        <f>VLOOKUP($H17,$V$6:$AD$9,7,0)</f>
        <v>3</v>
      </c>
      <c r="O17" s="3">
        <f>VLOOKUP($H17,$V$6:$AD$9,8,0)</f>
        <v>7</v>
      </c>
      <c r="P17" s="4">
        <f>VLOOKUP($H17,$V$6:$AD$9,9,0)</f>
        <v>9</v>
      </c>
    </row>
    <row r="18" spans="1:16" x14ac:dyDescent="0.4">
      <c r="A18" s="6" t="str">
        <f>A9</f>
        <v>FIL DE SOI 2</v>
      </c>
      <c r="B18" s="6" t="str">
        <f>A7</f>
        <v>CERCLE ADAPTE ANDENNAIS</v>
      </c>
      <c r="C18" s="7">
        <v>4</v>
      </c>
      <c r="D18" s="7" t="s">
        <v>0</v>
      </c>
      <c r="E18" s="7">
        <v>2</v>
      </c>
      <c r="F18" s="13" t="s">
        <v>94</v>
      </c>
      <c r="H18" t="str">
        <f t="array" ref="H18">INDEX($V$6:$V$9,MATCH(LARGE($AE$6:$AE$9-ROW($AE$6:$AE$9)/COUNT($AE$6:$AE$9),ROW(H18)-ROW(H$17)+1),$AE$6:$AE$9-ROW($AE$6:$AE$9)/COUNT($AE$6:$AE$9),0))</f>
        <v>CHAFRIPONS 1</v>
      </c>
      <c r="I18" s="2">
        <f>VLOOKUP($H18,$V$6:$AD$9,2,0)</f>
        <v>3</v>
      </c>
      <c r="J18" s="3">
        <f>VLOOKUP($H18,$V$6:$AD$9,3,0)</f>
        <v>1</v>
      </c>
      <c r="K18" s="3">
        <f>VLOOKUP($H18,$V$6:$AD$9,4,0)</f>
        <v>0</v>
      </c>
      <c r="L18" s="3">
        <f>VLOOKUP($H18,$V$6:$AD$9,5,0)</f>
        <v>2</v>
      </c>
      <c r="M18" s="4">
        <f>VLOOKUP($H18,$V$6:$AD$9,6,0)</f>
        <v>6</v>
      </c>
      <c r="N18" s="5">
        <f>VLOOKUP($H18,$V$6:$AD$9,7,0)</f>
        <v>6</v>
      </c>
      <c r="O18" s="3">
        <f>VLOOKUP($H18,$V$6:$AD$9,8,0)</f>
        <v>0</v>
      </c>
      <c r="P18" s="4">
        <f>VLOOKUP($H18,$V$6:$AD$9,9,0)</f>
        <v>3</v>
      </c>
    </row>
    <row r="19" spans="1:16" x14ac:dyDescent="0.4">
      <c r="A19" s="6" t="str">
        <f>A10</f>
        <v>TOURISTES</v>
      </c>
      <c r="B19" s="6" t="str">
        <f>A9</f>
        <v>FIL DE SOI 2</v>
      </c>
      <c r="C19" s="7">
        <v>4</v>
      </c>
      <c r="D19" s="7" t="s">
        <v>0</v>
      </c>
      <c r="E19" s="7">
        <v>0</v>
      </c>
      <c r="F19" s="13" t="s">
        <v>95</v>
      </c>
      <c r="H19" t="str">
        <f t="array" ref="H19">INDEX($V$6:$V$9,MATCH(LARGE($AE$6:$AE$9-ROW($AE$6:$AE$9)/COUNT($AE$6:$AE$9),ROW(H19)-ROW(H$17)+1),$AE$6:$AE$9-ROW($AE$6:$AE$9)/COUNT($AE$6:$AE$9),0))</f>
        <v>CERCLE ADAPTE ANDENNAIS</v>
      </c>
      <c r="I19" s="2">
        <f>VLOOKUP($H19,$V$6:$AD$9,2,0)</f>
        <v>3</v>
      </c>
      <c r="J19" s="3">
        <f>VLOOKUP($H19,$V$6:$AD$9,3,0)</f>
        <v>1</v>
      </c>
      <c r="K19" s="3">
        <f>VLOOKUP($H19,$V$6:$AD$9,4,0)</f>
        <v>0</v>
      </c>
      <c r="L19" s="3">
        <f>VLOOKUP($H19,$V$6:$AD$9,5,0)</f>
        <v>2</v>
      </c>
      <c r="M19" s="4">
        <f>VLOOKUP($H19,$V$6:$AD$9,6,0)</f>
        <v>5</v>
      </c>
      <c r="N19" s="5">
        <f>VLOOKUP($H19,$V$6:$AD$9,7,0)</f>
        <v>8</v>
      </c>
      <c r="O19" s="3">
        <f>VLOOKUP($H19,$V$6:$AD$9,8,0)</f>
        <v>-3</v>
      </c>
      <c r="P19" s="4">
        <f>VLOOKUP($H19,$V$6:$AD$9,9,0)</f>
        <v>3</v>
      </c>
    </row>
    <row r="20" spans="1:16" x14ac:dyDescent="0.4">
      <c r="A20" s="6" t="str">
        <f>A8</f>
        <v>CHAFRIPONS 1</v>
      </c>
      <c r="B20" s="6" t="str">
        <f>A10</f>
        <v>TOURISTES</v>
      </c>
      <c r="C20" s="7">
        <v>2</v>
      </c>
      <c r="D20" s="7" t="s">
        <v>0</v>
      </c>
      <c r="E20" s="7">
        <v>3</v>
      </c>
      <c r="F20" s="13" t="s">
        <v>96</v>
      </c>
      <c r="H20" t="str">
        <f t="array" ref="H20">INDEX($V$6:$V$9,MATCH(LARGE($AE$6:$AE$9-ROW($AE$6:$AE$9)/COUNT($AE$6:$AE$9),ROW(H20)-ROW(H$17)+1),$AE$6:$AE$9-ROW($AE$6:$AE$9)/COUNT($AE$6:$AE$9),0))</f>
        <v>FIL DE SOI 2</v>
      </c>
      <c r="I20" s="2">
        <f>VLOOKUP($H20,$V$6:$AD$9,2,0)</f>
        <v>3</v>
      </c>
      <c r="J20" s="3">
        <f>VLOOKUP($H20,$V$6:$AD$9,3,0)</f>
        <v>1</v>
      </c>
      <c r="K20" s="3">
        <f>VLOOKUP($H20,$V$6:$AD$9,4,0)</f>
        <v>0</v>
      </c>
      <c r="L20" s="3">
        <f>VLOOKUP($H20,$V$6:$AD$9,5,0)</f>
        <v>2</v>
      </c>
      <c r="M20" s="4">
        <f>VLOOKUP($H20,$V$6:$AD$9,6,0)</f>
        <v>5</v>
      </c>
      <c r="N20" s="5">
        <f>VLOOKUP($H20,$V$6:$AD$9,7,0)</f>
        <v>9</v>
      </c>
      <c r="O20" s="3">
        <f>VLOOKUP($H20,$V$6:$AD$9,8,0)</f>
        <v>-4</v>
      </c>
      <c r="P20" s="4">
        <f>VLOOKUP($H20,$V$6:$AD$9,9,0)</f>
        <v>3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scale="4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5" zoomScale="90" zoomScaleNormal="90" workbookViewId="0">
      <selection activeCell="G11" sqref="G11"/>
    </sheetView>
  </sheetViews>
  <sheetFormatPr baseColWidth="10" defaultColWidth="9.15234375" defaultRowHeight="14.6" x14ac:dyDescent="0.4"/>
  <cols>
    <col min="1" max="1" width="29.4609375" bestFit="1" customWidth="1"/>
    <col min="2" max="2" width="20.61328125" bestFit="1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105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BOCCIABRI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1</v>
      </c>
      <c r="Y6" s="3">
        <f t="array" ref="Y6">SUM((home=V6)*(homescore=visitorscore)*ISNUMBER(visitorscore),(visitor=V6)*(visitorscore=homescore)*ISNUMBER(homescore))</f>
        <v>0</v>
      </c>
      <c r="Z6" s="3">
        <f t="array" ref="Z6">SUM((home=V6)*(homescore&lt;visitorscore),(visitor=V6)*(visitorscore&lt;homescore))</f>
        <v>2</v>
      </c>
      <c r="AA6" s="4">
        <f>SUMIF(home,V6,homescore)+SUMIF(visitor,V6,visitorscore)</f>
        <v>5</v>
      </c>
      <c r="AB6" s="5">
        <f>SUMIF(home,V6,visitorscore)+SUMIF(visitor,V6,homescore)</f>
        <v>13</v>
      </c>
      <c r="AC6" s="13">
        <f>AA6-AB6</f>
        <v>-8</v>
      </c>
      <c r="AD6" s="4">
        <f>X6*Options!$B$2+Y6*Options!$B$3+Z6*Options!$B$4+VLOOKUP(V6,$A$7:$B$10,2,0)</f>
        <v>3</v>
      </c>
      <c r="AE6">
        <f>AA6+AC6*10000+AD6*100000000</f>
        <v>299920005</v>
      </c>
    </row>
    <row r="7" spans="1:31" x14ac:dyDescent="0.4">
      <c r="A7" s="19" t="str">
        <f>'Classement QUALIF'!H19</f>
        <v>BOCCIABRI</v>
      </c>
      <c r="B7" s="18"/>
      <c r="V7" s="1" t="str">
        <f>A8</f>
        <v>PROMOSAN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3</v>
      </c>
      <c r="Y7" s="3">
        <f t="array" ref="Y7">SUM((home=V7)*(homescore=visitorscore)*ISNUMBER(visitorscore),(visitor=V7)*(visitorscore=homescore)*ISNUMBER(homescore))</f>
        <v>0</v>
      </c>
      <c r="Z7" s="3">
        <f t="array" ref="Z7">SUM((home=V7)*(homescore&lt;visitorscore),(visitor=V7)*(visitorscore&lt;homescore))</f>
        <v>0</v>
      </c>
      <c r="AA7" s="4">
        <f>SUMIF(home,V7,homescore)+SUMIF(visitor,V7,visitorscore)</f>
        <v>9</v>
      </c>
      <c r="AB7" s="5">
        <f>SUMIF(home,V7,visitorscore)+SUMIF(visitor,V7,homescore)</f>
        <v>1</v>
      </c>
      <c r="AC7" s="13">
        <f>AA7-AB7</f>
        <v>8</v>
      </c>
      <c r="AD7" s="4">
        <f>X7*Options!$B$2+Y7*Options!$B$3+Z7*Options!$B$4+VLOOKUP(V7,$A$7:$B$10,2,0)</f>
        <v>9</v>
      </c>
      <c r="AE7">
        <f>AA7+AC7*10000+AD7*100000000</f>
        <v>900080009</v>
      </c>
    </row>
    <row r="8" spans="1:31" x14ac:dyDescent="0.4">
      <c r="A8" s="19" t="str">
        <f>'Classement QUALIF'!H20</f>
        <v>PROMOSAN</v>
      </c>
      <c r="B8" s="18"/>
      <c r="V8" s="1" t="str">
        <f>A9</f>
        <v>JEUMONT ADDICT 1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2</v>
      </c>
      <c r="Y8" s="3">
        <f t="array" ref="Y8">SUM((home=V8)*(homescore=visitorscore)*ISNUMBER(visitorscore),(visitor=V8)*(visitorscore=homescore)*ISNUMBER(homescore))</f>
        <v>0</v>
      </c>
      <c r="Z8" s="3">
        <f t="array" ref="Z8">SUM((home=V8)*(homescore&lt;visitorscore),(visitor=V8)*(visitorscore&lt;homescore))</f>
        <v>1</v>
      </c>
      <c r="AA8" s="4">
        <f>SUMIF(home,V8,homescore)+SUMIF(visitor,V8,visitorscore)</f>
        <v>17</v>
      </c>
      <c r="AB8" s="5">
        <f>SUMIF(home,V8,visitorscore)+SUMIF(visitor,V8,homescore)</f>
        <v>2</v>
      </c>
      <c r="AC8" s="13">
        <f>AA8-AB8</f>
        <v>15</v>
      </c>
      <c r="AD8" s="4">
        <f>X8*Options!$B$2+Y8*Options!$B$3+Z8*Options!$B$4+VLOOKUP(V8,$A$7:$B$10,2,0)</f>
        <v>6</v>
      </c>
      <c r="AE8">
        <f>AA8+AC8*10000+AD8*100000000</f>
        <v>600150017</v>
      </c>
    </row>
    <row r="9" spans="1:31" x14ac:dyDescent="0.4">
      <c r="A9" s="19" t="str">
        <f>'Classement QUALIF'!H21</f>
        <v>JEUMONT ADDICT 1</v>
      </c>
      <c r="B9" s="18"/>
      <c r="V9" s="1" t="str">
        <f>A10</f>
        <v>PAYS DES MERVEILLES 2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0</v>
      </c>
      <c r="Y9" s="3">
        <f t="array" ref="Y9">SUM((home=V9)*(homescore=visitorscore)*ISNUMBER(visitorscore),(visitor=V9)*(visitorscore=homescore)*ISNUMBER(homescore))</f>
        <v>0</v>
      </c>
      <c r="Z9" s="3">
        <f t="array" ref="Z9">SUM((home=V9)*(homescore&lt;visitorscore),(visitor=V9)*(visitorscore&lt;homescore))</f>
        <v>3</v>
      </c>
      <c r="AA9" s="4">
        <f>SUMIF(home,V9,homescore)+SUMIF(visitor,V9,visitorscore)</f>
        <v>0</v>
      </c>
      <c r="AB9" s="5">
        <f>SUMIF(home,V9,visitorscore)+SUMIF(visitor,V9,homescore)</f>
        <v>15</v>
      </c>
      <c r="AC9" s="13">
        <f>AA9-AB9</f>
        <v>-15</v>
      </c>
      <c r="AD9" s="4">
        <f>X9*Options!$B$2+Y9*Options!$B$3+Z9*Options!$B$4+VLOOKUP(V9,$A$7:$B$10,2,0)</f>
        <v>0</v>
      </c>
      <c r="AE9">
        <f>AA9+AC9*10000+AD9*100000000</f>
        <v>-150000</v>
      </c>
    </row>
    <row r="10" spans="1:31" x14ac:dyDescent="0.4">
      <c r="A10" s="19" t="str">
        <f>'Classement QUALIF'!H22</f>
        <v>PAYS DES MERVEILLES 2</v>
      </c>
      <c r="B10" s="18"/>
    </row>
    <row r="11" spans="1:31" x14ac:dyDescent="0.4">
      <c r="A11" s="23"/>
      <c r="B11" s="18"/>
    </row>
    <row r="14" spans="1:31" x14ac:dyDescent="0.4">
      <c r="A14" s="15" t="s">
        <v>152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BOCCIABRI</v>
      </c>
      <c r="B15" s="6" t="str">
        <f>A8</f>
        <v>PROMOSAN</v>
      </c>
      <c r="C15" s="7">
        <v>0</v>
      </c>
      <c r="D15" s="7" t="s">
        <v>0</v>
      </c>
      <c r="E15" s="7">
        <v>4</v>
      </c>
      <c r="F15" s="13" t="s">
        <v>97</v>
      </c>
    </row>
    <row r="16" spans="1:31" x14ac:dyDescent="0.4">
      <c r="A16" s="6" t="str">
        <f>A8</f>
        <v>PROMOSAN</v>
      </c>
      <c r="B16" s="6" t="str">
        <f>A9</f>
        <v>JEUMONT ADDICT 1</v>
      </c>
      <c r="C16" s="7">
        <v>2</v>
      </c>
      <c r="D16" s="7" t="s">
        <v>0</v>
      </c>
      <c r="E16" s="7">
        <v>1</v>
      </c>
      <c r="F16" s="13" t="s">
        <v>93</v>
      </c>
      <c r="H16" s="16" t="s">
        <v>20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BOCCIABRI</v>
      </c>
      <c r="B17" s="6" t="str">
        <f>A10</f>
        <v>PAYS DES MERVEILLES 2</v>
      </c>
      <c r="C17" s="7">
        <v>5</v>
      </c>
      <c r="D17" s="7" t="s">
        <v>0</v>
      </c>
      <c r="E17" s="7">
        <v>0</v>
      </c>
      <c r="F17" s="13" t="s">
        <v>91</v>
      </c>
      <c r="H17" s="14" t="str">
        <f t="array" ref="H17">INDEX($V$6:$V$9,MATCH(LARGE($AE$6:$AE$9-ROW($AE$6:$AE$9)/COUNT($AE$6:$AE$9),ROW(H17)-ROW(H$17)+1),$AE$6:$AE$9-ROW($AE$6:$AE$9)/COUNT($AE$6:$AE$9),0))</f>
        <v>PROMOSAN</v>
      </c>
      <c r="I17" s="2">
        <f>VLOOKUP($H17,$V$6:$AD$9,2,0)</f>
        <v>3</v>
      </c>
      <c r="J17" s="3">
        <f>VLOOKUP($H17,$V$6:$AD$9,3,0)</f>
        <v>3</v>
      </c>
      <c r="K17" s="3">
        <f>VLOOKUP($H17,$V$6:$AD$9,4,0)</f>
        <v>0</v>
      </c>
      <c r="L17" s="3">
        <f>VLOOKUP($H17,$V$6:$AD$9,5,0)</f>
        <v>0</v>
      </c>
      <c r="M17" s="4">
        <f>VLOOKUP($H17,$V$6:$AD$9,6,0)</f>
        <v>9</v>
      </c>
      <c r="N17" s="5">
        <f>VLOOKUP($H17,$V$6:$AD$9,7,0)</f>
        <v>1</v>
      </c>
      <c r="O17" s="3">
        <f>VLOOKUP($H17,$V$6:$AD$9,8,0)</f>
        <v>8</v>
      </c>
      <c r="P17" s="4">
        <f>VLOOKUP($H17,$V$6:$AD$9,9,0)</f>
        <v>9</v>
      </c>
    </row>
    <row r="18" spans="1:16" x14ac:dyDescent="0.4">
      <c r="A18" s="6" t="str">
        <f>A9</f>
        <v>JEUMONT ADDICT 1</v>
      </c>
      <c r="B18" s="6" t="str">
        <f>A7</f>
        <v>BOCCIABRI</v>
      </c>
      <c r="C18" s="7">
        <v>9</v>
      </c>
      <c r="D18" s="7" t="s">
        <v>0</v>
      </c>
      <c r="E18" s="7">
        <v>0</v>
      </c>
      <c r="F18" s="13" t="s">
        <v>94</v>
      </c>
      <c r="H18" t="str">
        <f t="array" ref="H18">INDEX($V$6:$V$9,MATCH(LARGE($AE$6:$AE$9-ROW($AE$6:$AE$9)/COUNT($AE$6:$AE$9),ROW(H18)-ROW(H$17)+1),$AE$6:$AE$9-ROW($AE$6:$AE$9)/COUNT($AE$6:$AE$9),0))</f>
        <v>JEUMONT ADDICT 1</v>
      </c>
      <c r="I18" s="2">
        <f>VLOOKUP($H18,$V$6:$AD$9,2,0)</f>
        <v>3</v>
      </c>
      <c r="J18" s="3">
        <f>VLOOKUP($H18,$V$6:$AD$9,3,0)</f>
        <v>2</v>
      </c>
      <c r="K18" s="3">
        <f>VLOOKUP($H18,$V$6:$AD$9,4,0)</f>
        <v>0</v>
      </c>
      <c r="L18" s="3">
        <f>VLOOKUP($H18,$V$6:$AD$9,5,0)</f>
        <v>1</v>
      </c>
      <c r="M18" s="4">
        <f>VLOOKUP($H18,$V$6:$AD$9,6,0)</f>
        <v>17</v>
      </c>
      <c r="N18" s="5">
        <f>VLOOKUP($H18,$V$6:$AD$9,7,0)</f>
        <v>2</v>
      </c>
      <c r="O18" s="3">
        <f>VLOOKUP($H18,$V$6:$AD$9,8,0)</f>
        <v>15</v>
      </c>
      <c r="P18" s="4">
        <f>VLOOKUP($H18,$V$6:$AD$9,9,0)</f>
        <v>6</v>
      </c>
    </row>
    <row r="19" spans="1:16" x14ac:dyDescent="0.4">
      <c r="A19" s="6" t="str">
        <f>A10</f>
        <v>PAYS DES MERVEILLES 2</v>
      </c>
      <c r="B19" s="6" t="str">
        <f>A9</f>
        <v>JEUMONT ADDICT 1</v>
      </c>
      <c r="C19" s="7">
        <v>0</v>
      </c>
      <c r="D19" s="7" t="s">
        <v>0</v>
      </c>
      <c r="E19" s="7">
        <v>7</v>
      </c>
      <c r="F19" s="13" t="s">
        <v>95</v>
      </c>
      <c r="H19" t="str">
        <f t="array" ref="H19">INDEX($V$6:$V$9,MATCH(LARGE($AE$6:$AE$9-ROW($AE$6:$AE$9)/COUNT($AE$6:$AE$9),ROW(H19)-ROW(H$17)+1),$AE$6:$AE$9-ROW($AE$6:$AE$9)/COUNT($AE$6:$AE$9),0))</f>
        <v>BOCCIABRI</v>
      </c>
      <c r="I19" s="2">
        <f>VLOOKUP($H19,$V$6:$AD$9,2,0)</f>
        <v>3</v>
      </c>
      <c r="J19" s="3">
        <f>VLOOKUP($H19,$V$6:$AD$9,3,0)</f>
        <v>1</v>
      </c>
      <c r="K19" s="3">
        <f>VLOOKUP($H19,$V$6:$AD$9,4,0)</f>
        <v>0</v>
      </c>
      <c r="L19" s="3">
        <f>VLOOKUP($H19,$V$6:$AD$9,5,0)</f>
        <v>2</v>
      </c>
      <c r="M19" s="4">
        <f>VLOOKUP($H19,$V$6:$AD$9,6,0)</f>
        <v>5</v>
      </c>
      <c r="N19" s="5">
        <f>VLOOKUP($H19,$V$6:$AD$9,7,0)</f>
        <v>13</v>
      </c>
      <c r="O19" s="3">
        <f>VLOOKUP($H19,$V$6:$AD$9,8,0)</f>
        <v>-8</v>
      </c>
      <c r="P19" s="4">
        <f>VLOOKUP($H19,$V$6:$AD$9,9,0)</f>
        <v>3</v>
      </c>
    </row>
    <row r="20" spans="1:16" x14ac:dyDescent="0.4">
      <c r="A20" s="6" t="str">
        <f>A8</f>
        <v>PROMOSAN</v>
      </c>
      <c r="B20" s="6" t="str">
        <f>A10</f>
        <v>PAYS DES MERVEILLES 2</v>
      </c>
      <c r="C20" s="7">
        <v>3</v>
      </c>
      <c r="D20" s="7" t="s">
        <v>0</v>
      </c>
      <c r="E20" s="7">
        <v>0</v>
      </c>
      <c r="F20" s="13" t="s">
        <v>96</v>
      </c>
      <c r="H20" t="str">
        <f t="array" ref="H20">INDEX($V$6:$V$9,MATCH(LARGE($AE$6:$AE$9-ROW($AE$6:$AE$9)/COUNT($AE$6:$AE$9),ROW(H20)-ROW(H$17)+1),$AE$6:$AE$9-ROW($AE$6:$AE$9)/COUNT($AE$6:$AE$9),0))</f>
        <v>PAYS DES MERVEILLES 2</v>
      </c>
      <c r="I20" s="2">
        <f>VLOOKUP($H20,$V$6:$AD$9,2,0)</f>
        <v>3</v>
      </c>
      <c r="J20" s="3">
        <f>VLOOKUP($H20,$V$6:$AD$9,3,0)</f>
        <v>0</v>
      </c>
      <c r="K20" s="3">
        <f>VLOOKUP($H20,$V$6:$AD$9,4,0)</f>
        <v>0</v>
      </c>
      <c r="L20" s="3">
        <f>VLOOKUP($H20,$V$6:$AD$9,5,0)</f>
        <v>3</v>
      </c>
      <c r="M20" s="4">
        <f>VLOOKUP($H20,$V$6:$AD$9,6,0)</f>
        <v>0</v>
      </c>
      <c r="N20" s="5">
        <f>VLOOKUP($H20,$V$6:$AD$9,7,0)</f>
        <v>15</v>
      </c>
      <c r="O20" s="3">
        <f>VLOOKUP($H20,$V$6:$AD$9,8,0)</f>
        <v>-15</v>
      </c>
      <c r="P20" s="4">
        <f>VLOOKUP($H20,$V$6:$AD$9,9,0)</f>
        <v>0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scale="5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5" zoomScale="90" zoomScaleNormal="90" workbookViewId="0">
      <selection activeCell="G7" sqref="G7"/>
    </sheetView>
  </sheetViews>
  <sheetFormatPr baseColWidth="10" defaultColWidth="9.15234375" defaultRowHeight="14.6" x14ac:dyDescent="0.4"/>
  <cols>
    <col min="1" max="1" width="29.4609375" bestFit="1" customWidth="1"/>
    <col min="2" max="2" width="18.53515625" bestFit="1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264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AS en VOITURETTE 2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1</v>
      </c>
      <c r="Y6" s="3">
        <f t="array" ref="Y6">SUM((home=V6)*(homescore=visitorscore)*ISNUMBER(visitorscore),(visitor=V6)*(visitorscore=homescore)*ISNUMBER(homescore))</f>
        <v>0</v>
      </c>
      <c r="Z6" s="3">
        <f t="array" ref="Z6">SUM((home=V6)*(homescore&lt;visitorscore),(visitor=V6)*(visitorscore&lt;homescore))</f>
        <v>2</v>
      </c>
      <c r="AA6" s="4">
        <f>SUMIF(home,V6,homescore)+SUMIF(visitor,V6,visitorscore)</f>
        <v>3</v>
      </c>
      <c r="AB6" s="5">
        <f>SUMIF(home,V6,visitorscore)+SUMIF(visitor,V6,homescore)</f>
        <v>9</v>
      </c>
      <c r="AC6" s="13">
        <f>AA6-AB6</f>
        <v>-6</v>
      </c>
      <c r="AD6" s="4">
        <f>X6*Options!$B$2+Y6*Options!$B$3+Z6*Options!$B$4+VLOOKUP(V6,$A$7:$B$10,2,0)</f>
        <v>3</v>
      </c>
      <c r="AE6">
        <f>AA6+AC6*10000+AD6*100000000</f>
        <v>299940003</v>
      </c>
    </row>
    <row r="7" spans="1:31" x14ac:dyDescent="0.4">
      <c r="A7" s="19" t="str">
        <f>'Classement QUALIF'!H23</f>
        <v>AS en VOITURETTE 2</v>
      </c>
      <c r="B7" s="18"/>
      <c r="V7" s="1" t="str">
        <f>A8</f>
        <v>LES OLIVIERS A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1</v>
      </c>
      <c r="Y7" s="3">
        <f t="array" ref="Y7">SUM((home=V7)*(homescore=visitorscore)*ISNUMBER(visitorscore),(visitor=V7)*(visitorscore=homescore)*ISNUMBER(homescore))</f>
        <v>0</v>
      </c>
      <c r="Z7" s="3">
        <f t="array" ref="Z7">SUM((home=V7)*(homescore&lt;visitorscore),(visitor=V7)*(visitorscore&lt;homescore))</f>
        <v>2</v>
      </c>
      <c r="AA7" s="4">
        <f>SUMIF(home,V7,homescore)+SUMIF(visitor,V7,visitorscore)</f>
        <v>6</v>
      </c>
      <c r="AB7" s="5">
        <f>SUMIF(home,V7,visitorscore)+SUMIF(visitor,V7,homescore)</f>
        <v>10</v>
      </c>
      <c r="AC7" s="13">
        <f>AA7-AB7</f>
        <v>-4</v>
      </c>
      <c r="AD7" s="4">
        <f>X7*Options!$B$2+Y7*Options!$B$3+Z7*Options!$B$4+VLOOKUP(V7,$A$7:$B$10,2,0)</f>
        <v>3</v>
      </c>
      <c r="AE7">
        <f>AA7+AC7*10000+AD7*100000000</f>
        <v>299960006</v>
      </c>
    </row>
    <row r="8" spans="1:31" x14ac:dyDescent="0.4">
      <c r="A8" s="19" t="str">
        <f>'Classement QUALIF'!H24</f>
        <v>LES OLIVIERS A</v>
      </c>
      <c r="B8" s="18"/>
      <c r="V8" s="1" t="str">
        <f>A9</f>
        <v>CHAFRIPONS 3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2</v>
      </c>
      <c r="Y8" s="3">
        <f t="array" ref="Y8">SUM((home=V8)*(homescore=visitorscore)*ISNUMBER(visitorscore),(visitor=V8)*(visitorscore=homescore)*ISNUMBER(homescore))</f>
        <v>0</v>
      </c>
      <c r="Z8" s="3">
        <f t="array" ref="Z8">SUM((home=V8)*(homescore&lt;visitorscore),(visitor=V8)*(visitorscore&lt;homescore))</f>
        <v>1</v>
      </c>
      <c r="AA8" s="4">
        <f>SUMIF(home,V8,homescore)+SUMIF(visitor,V8,visitorscore)</f>
        <v>11</v>
      </c>
      <c r="AB8" s="5">
        <f>SUMIF(home,V8,visitorscore)+SUMIF(visitor,V8,homescore)</f>
        <v>4</v>
      </c>
      <c r="AC8" s="13">
        <f>AA8-AB8</f>
        <v>7</v>
      </c>
      <c r="AD8" s="4">
        <f>X8*Options!$B$2+Y8*Options!$B$3+Z8*Options!$B$4+VLOOKUP(V8,$A$7:$B$10,2,0)</f>
        <v>6</v>
      </c>
      <c r="AE8">
        <f>AA8+AC8*10000+AD8*100000000</f>
        <v>600070011</v>
      </c>
    </row>
    <row r="9" spans="1:31" x14ac:dyDescent="0.4">
      <c r="A9" s="19" t="str">
        <f>'Classement QUALIF'!H25</f>
        <v>CHAFRIPONS 3</v>
      </c>
      <c r="B9" s="18"/>
      <c r="V9" s="1" t="str">
        <f>A10</f>
        <v>TABUCHET SPORT 1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2</v>
      </c>
      <c r="Y9" s="3">
        <f t="array" ref="Y9">SUM((home=V9)*(homescore=visitorscore)*ISNUMBER(visitorscore),(visitor=V9)*(visitorscore=homescore)*ISNUMBER(homescore))</f>
        <v>0</v>
      </c>
      <c r="Z9" s="3">
        <f t="array" ref="Z9">SUM((home=V9)*(homescore&lt;visitorscore),(visitor=V9)*(visitorscore&lt;homescore))</f>
        <v>1</v>
      </c>
      <c r="AA9" s="4">
        <f>SUMIF(home,V9,homescore)+SUMIF(visitor,V9,visitorscore)</f>
        <v>8</v>
      </c>
      <c r="AB9" s="5">
        <f>SUMIF(home,V9,visitorscore)+SUMIF(visitor,V9,homescore)</f>
        <v>5</v>
      </c>
      <c r="AC9" s="13">
        <f>AA9-AB9</f>
        <v>3</v>
      </c>
      <c r="AD9" s="4">
        <f>X9*Options!$B$2+Y9*Options!$B$3+Z9*Options!$B$4+VLOOKUP(V9,$A$7:$B$10,2,0)</f>
        <v>6</v>
      </c>
      <c r="AE9">
        <f>AA9+AC9*10000+AD9*100000000</f>
        <v>600030008</v>
      </c>
    </row>
    <row r="10" spans="1:31" x14ac:dyDescent="0.4">
      <c r="A10" s="19" t="str">
        <f>'Classement QUALIF'!H26</f>
        <v>TABUCHET SPORT 1</v>
      </c>
      <c r="B10" s="18"/>
    </row>
    <row r="11" spans="1:31" x14ac:dyDescent="0.4">
      <c r="A11" s="23"/>
      <c r="B11" s="18"/>
    </row>
    <row r="14" spans="1:31" x14ac:dyDescent="0.4">
      <c r="A14" s="15" t="s">
        <v>153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AS en VOITURETTE 2</v>
      </c>
      <c r="B15" s="6" t="str">
        <f>A8</f>
        <v>LES OLIVIERS A</v>
      </c>
      <c r="C15" s="7">
        <v>0</v>
      </c>
      <c r="D15" s="7" t="s">
        <v>0</v>
      </c>
      <c r="E15" s="7">
        <v>4</v>
      </c>
      <c r="F15" s="13" t="s">
        <v>97</v>
      </c>
    </row>
    <row r="16" spans="1:31" x14ac:dyDescent="0.4">
      <c r="A16" s="6" t="str">
        <f>A8</f>
        <v>LES OLIVIERS A</v>
      </c>
      <c r="B16" s="6" t="str">
        <f>A9</f>
        <v>CHAFRIPONS 3</v>
      </c>
      <c r="C16" s="7">
        <v>1</v>
      </c>
      <c r="D16" s="7" t="s">
        <v>0</v>
      </c>
      <c r="E16" s="7">
        <v>6</v>
      </c>
      <c r="F16" s="13" t="s">
        <v>93</v>
      </c>
      <c r="H16" s="16" t="s">
        <v>20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AS en VOITURETTE 2</v>
      </c>
      <c r="B17" s="6" t="str">
        <f>A10</f>
        <v>TABUCHET SPORT 1</v>
      </c>
      <c r="C17" s="7">
        <v>0</v>
      </c>
      <c r="D17" s="7" t="s">
        <v>0</v>
      </c>
      <c r="E17" s="7">
        <v>4</v>
      </c>
      <c r="F17" s="13" t="s">
        <v>91</v>
      </c>
      <c r="H17" s="14" t="str">
        <f t="array" ref="H17">INDEX($V$6:$V$9,MATCH(LARGE($AE$6:$AE$9-ROW($AE$6:$AE$9)/COUNT($AE$6:$AE$9),ROW(H17)-ROW(H$17)+1),$AE$6:$AE$9-ROW($AE$6:$AE$9)/COUNT($AE$6:$AE$9),0))</f>
        <v>CHAFRIPONS 3</v>
      </c>
      <c r="I17" s="2">
        <f>VLOOKUP($H17,$V$6:$AD$9,2,0)</f>
        <v>3</v>
      </c>
      <c r="J17" s="3">
        <f>VLOOKUP($H17,$V$6:$AD$9,3,0)</f>
        <v>2</v>
      </c>
      <c r="K17" s="3">
        <f>VLOOKUP($H17,$V$6:$AD$9,4,0)</f>
        <v>0</v>
      </c>
      <c r="L17" s="3">
        <f>VLOOKUP($H17,$V$6:$AD$9,5,0)</f>
        <v>1</v>
      </c>
      <c r="M17" s="4">
        <f>VLOOKUP($H17,$V$6:$AD$9,6,0)</f>
        <v>11</v>
      </c>
      <c r="N17" s="5">
        <f>VLOOKUP($H17,$V$6:$AD$9,7,0)</f>
        <v>4</v>
      </c>
      <c r="O17" s="3">
        <f>VLOOKUP($H17,$V$6:$AD$9,8,0)</f>
        <v>7</v>
      </c>
      <c r="P17" s="4">
        <f>VLOOKUP($H17,$V$6:$AD$9,9,0)</f>
        <v>6</v>
      </c>
    </row>
    <row r="18" spans="1:16" x14ac:dyDescent="0.4">
      <c r="A18" s="6" t="str">
        <f>A9</f>
        <v>CHAFRIPONS 3</v>
      </c>
      <c r="B18" s="6" t="str">
        <f>A7</f>
        <v>AS en VOITURETTE 2</v>
      </c>
      <c r="C18" s="7">
        <v>1</v>
      </c>
      <c r="D18" s="7" t="s">
        <v>0</v>
      </c>
      <c r="E18" s="7">
        <v>3</v>
      </c>
      <c r="F18" s="13" t="s">
        <v>94</v>
      </c>
      <c r="H18" t="str">
        <f t="array" ref="H18">INDEX($V$6:$V$9,MATCH(LARGE($AE$6:$AE$9-ROW($AE$6:$AE$9)/COUNT($AE$6:$AE$9),ROW(H18)-ROW(H$17)+1),$AE$6:$AE$9-ROW($AE$6:$AE$9)/COUNT($AE$6:$AE$9),0))</f>
        <v>TABUCHET SPORT 1</v>
      </c>
      <c r="I18" s="2">
        <f>VLOOKUP($H18,$V$6:$AD$9,2,0)</f>
        <v>3</v>
      </c>
      <c r="J18" s="3">
        <f>VLOOKUP($H18,$V$6:$AD$9,3,0)</f>
        <v>2</v>
      </c>
      <c r="K18" s="3">
        <f>VLOOKUP($H18,$V$6:$AD$9,4,0)</f>
        <v>0</v>
      </c>
      <c r="L18" s="3">
        <f>VLOOKUP($H18,$V$6:$AD$9,5,0)</f>
        <v>1</v>
      </c>
      <c r="M18" s="4">
        <f>VLOOKUP($H18,$V$6:$AD$9,6,0)</f>
        <v>8</v>
      </c>
      <c r="N18" s="5">
        <f>VLOOKUP($H18,$V$6:$AD$9,7,0)</f>
        <v>5</v>
      </c>
      <c r="O18" s="3">
        <f>VLOOKUP($H18,$V$6:$AD$9,8,0)</f>
        <v>3</v>
      </c>
      <c r="P18" s="4">
        <f>VLOOKUP($H18,$V$6:$AD$9,9,0)</f>
        <v>6</v>
      </c>
    </row>
    <row r="19" spans="1:16" x14ac:dyDescent="0.4">
      <c r="A19" s="6" t="str">
        <f>A10</f>
        <v>TABUCHET SPORT 1</v>
      </c>
      <c r="B19" s="6" t="str">
        <f>A9</f>
        <v>CHAFRIPONS 3</v>
      </c>
      <c r="C19" s="7">
        <v>0</v>
      </c>
      <c r="D19" s="7" t="s">
        <v>0</v>
      </c>
      <c r="E19" s="7">
        <v>4</v>
      </c>
      <c r="F19" s="13" t="s">
        <v>95</v>
      </c>
      <c r="H19" t="str">
        <f t="array" ref="H19">INDEX($V$6:$V$9,MATCH(LARGE($AE$6:$AE$9-ROW($AE$6:$AE$9)/COUNT($AE$6:$AE$9),ROW(H19)-ROW(H$17)+1),$AE$6:$AE$9-ROW($AE$6:$AE$9)/COUNT($AE$6:$AE$9),0))</f>
        <v>LES OLIVIERS A</v>
      </c>
      <c r="I19" s="2">
        <f>VLOOKUP($H19,$V$6:$AD$9,2,0)</f>
        <v>3</v>
      </c>
      <c r="J19" s="3">
        <f>VLOOKUP($H19,$V$6:$AD$9,3,0)</f>
        <v>1</v>
      </c>
      <c r="K19" s="3">
        <f>VLOOKUP($H19,$V$6:$AD$9,4,0)</f>
        <v>0</v>
      </c>
      <c r="L19" s="3">
        <f>VLOOKUP($H19,$V$6:$AD$9,5,0)</f>
        <v>2</v>
      </c>
      <c r="M19" s="4">
        <f>VLOOKUP($H19,$V$6:$AD$9,6,0)</f>
        <v>6</v>
      </c>
      <c r="N19" s="5">
        <f>VLOOKUP($H19,$V$6:$AD$9,7,0)</f>
        <v>10</v>
      </c>
      <c r="O19" s="3">
        <f>VLOOKUP($H19,$V$6:$AD$9,8,0)</f>
        <v>-4</v>
      </c>
      <c r="P19" s="4">
        <f>VLOOKUP($H19,$V$6:$AD$9,9,0)</f>
        <v>3</v>
      </c>
    </row>
    <row r="20" spans="1:16" x14ac:dyDescent="0.4">
      <c r="A20" s="6" t="str">
        <f>A8</f>
        <v>LES OLIVIERS A</v>
      </c>
      <c r="B20" s="6" t="str">
        <f>A10</f>
        <v>TABUCHET SPORT 1</v>
      </c>
      <c r="C20" s="7">
        <v>1</v>
      </c>
      <c r="D20" s="7" t="s">
        <v>0</v>
      </c>
      <c r="E20" s="7">
        <v>4</v>
      </c>
      <c r="F20" s="13" t="s">
        <v>96</v>
      </c>
      <c r="H20" t="str">
        <f t="array" ref="H20">INDEX($V$6:$V$9,MATCH(LARGE($AE$6:$AE$9-ROW($AE$6:$AE$9)/COUNT($AE$6:$AE$9),ROW(H20)-ROW(H$17)+1),$AE$6:$AE$9-ROW($AE$6:$AE$9)/COUNT($AE$6:$AE$9),0))</f>
        <v>AS en VOITURETTE 2</v>
      </c>
      <c r="I20" s="2">
        <f>VLOOKUP($H20,$V$6:$AD$9,2,0)</f>
        <v>3</v>
      </c>
      <c r="J20" s="3">
        <f>VLOOKUP($H20,$V$6:$AD$9,3,0)</f>
        <v>1</v>
      </c>
      <c r="K20" s="3">
        <f>VLOOKUP($H20,$V$6:$AD$9,4,0)</f>
        <v>0</v>
      </c>
      <c r="L20" s="3">
        <f>VLOOKUP($H20,$V$6:$AD$9,5,0)</f>
        <v>2</v>
      </c>
      <c r="M20" s="4">
        <f>VLOOKUP($H20,$V$6:$AD$9,6,0)</f>
        <v>3</v>
      </c>
      <c r="N20" s="5">
        <f>VLOOKUP($H20,$V$6:$AD$9,7,0)</f>
        <v>9</v>
      </c>
      <c r="O20" s="3">
        <f>VLOOKUP($H20,$V$6:$AD$9,8,0)</f>
        <v>-6</v>
      </c>
      <c r="P20" s="4">
        <f>VLOOKUP($H20,$V$6:$AD$9,9,0)</f>
        <v>3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scale="5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5" zoomScale="90" zoomScaleNormal="90" workbookViewId="0">
      <selection activeCell="E23" sqref="E23"/>
    </sheetView>
  </sheetViews>
  <sheetFormatPr baseColWidth="10" defaultColWidth="9.15234375" defaultRowHeight="14.6" x14ac:dyDescent="0.4"/>
  <cols>
    <col min="1" max="1" width="32.23046875" bestFit="1" customWidth="1"/>
    <col min="2" max="2" width="20.61328125" bestFit="1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107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LA CORDEE 1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1</v>
      </c>
      <c r="Y6" s="3">
        <f t="array" ref="Y6">SUM((home=V6)*(homescore=visitorscore)*ISNUMBER(visitorscore),(visitor=V6)*(visitorscore=homescore)*ISNUMBER(homescore))</f>
        <v>1</v>
      </c>
      <c r="Z6" s="3">
        <f t="array" ref="Z6">SUM((home=V6)*(homescore&lt;visitorscore),(visitor=V6)*(visitorscore&lt;homescore))</f>
        <v>1</v>
      </c>
      <c r="AA6" s="4">
        <f>SUMIF(home,V6,homescore)+SUMIF(visitor,V6,visitorscore)</f>
        <v>10</v>
      </c>
      <c r="AB6" s="5">
        <f>SUMIF(home,V6,visitorscore)+SUMIF(visitor,V6,homescore)</f>
        <v>7</v>
      </c>
      <c r="AC6" s="13">
        <f>AA6-AB6</f>
        <v>3</v>
      </c>
      <c r="AD6" s="4">
        <f>X6*Options!$B$2+Y6*Options!$B$3+Z6*Options!$B$4+VLOOKUP(V6,$A$7:$B$10,2,0)</f>
        <v>4</v>
      </c>
      <c r="AE6">
        <f>AA6+AC6*10000+AD6*100000000</f>
        <v>400030010</v>
      </c>
    </row>
    <row r="7" spans="1:31" x14ac:dyDescent="0.4">
      <c r="A7" s="19" t="str">
        <f>'Classement QUALIF'!L19</f>
        <v>LA CORDEE 1</v>
      </c>
      <c r="B7" s="18"/>
      <c r="V7" s="1" t="str">
        <f>A8</f>
        <v>PAYS DES MERVEILLES 1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0</v>
      </c>
      <c r="Y7" s="3">
        <f t="array" ref="Y7">SUM((home=V7)*(homescore=visitorscore)*ISNUMBER(visitorscore),(visitor=V7)*(visitorscore=homescore)*ISNUMBER(homescore))</f>
        <v>0</v>
      </c>
      <c r="Z7" s="3">
        <f t="array" ref="Z7">SUM((home=V7)*(homescore&lt;visitorscore),(visitor=V7)*(visitorscore&lt;homescore))</f>
        <v>3</v>
      </c>
      <c r="AA7" s="4">
        <f>SUMIF(home,V7,homescore)+SUMIF(visitor,V7,visitorscore)</f>
        <v>3</v>
      </c>
      <c r="AB7" s="5">
        <f>SUMIF(home,V7,visitorscore)+SUMIF(visitor,V7,homescore)</f>
        <v>15</v>
      </c>
      <c r="AC7" s="13">
        <f>AA7-AB7</f>
        <v>-12</v>
      </c>
      <c r="AD7" s="4">
        <f>X7*Options!$B$2+Y7*Options!$B$3+Z7*Options!$B$4+VLOOKUP(V7,$A$7:$B$10,2,0)</f>
        <v>0</v>
      </c>
      <c r="AE7">
        <f>AA7+AC7*10000+AD7*100000000</f>
        <v>-119997</v>
      </c>
    </row>
    <row r="8" spans="1:31" x14ac:dyDescent="0.4">
      <c r="A8" s="19" t="str">
        <f>'Classement QUALIF'!L20</f>
        <v>PAYS DES MERVEILLES 1</v>
      </c>
      <c r="B8" s="18"/>
      <c r="V8" s="1" t="str">
        <f>A9</f>
        <v>TABUCHET SPORT 2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1</v>
      </c>
      <c r="Y8" s="3">
        <f t="array" ref="Y8">SUM((home=V8)*(homescore=visitorscore)*ISNUMBER(visitorscore),(visitor=V8)*(visitorscore=homescore)*ISNUMBER(homescore))</f>
        <v>1</v>
      </c>
      <c r="Z8" s="3">
        <f t="array" ref="Z8">SUM((home=V8)*(homescore&lt;visitorscore),(visitor=V8)*(visitorscore&lt;homescore))</f>
        <v>1</v>
      </c>
      <c r="AA8" s="4">
        <f>SUMIF(home,V8,homescore)+SUMIF(visitor,V8,visitorscore)</f>
        <v>6</v>
      </c>
      <c r="AB8" s="5">
        <f>SUMIF(home,V8,visitorscore)+SUMIF(visitor,V8,homescore)</f>
        <v>9</v>
      </c>
      <c r="AC8" s="13">
        <f>AA8-AB8</f>
        <v>-3</v>
      </c>
      <c r="AD8" s="4">
        <f>X8*Options!$B$2+Y8*Options!$B$3+Z8*Options!$B$4+VLOOKUP(V8,$A$7:$B$10,2,0)</f>
        <v>4</v>
      </c>
      <c r="AE8">
        <f>AA8+AC8*10000+AD8*100000000</f>
        <v>399970006</v>
      </c>
    </row>
    <row r="9" spans="1:31" x14ac:dyDescent="0.4">
      <c r="A9" s="19" t="str">
        <f>'Classement QUALIF'!L21</f>
        <v>TABUCHET SPORT 2</v>
      </c>
      <c r="B9" s="18"/>
      <c r="V9" s="1" t="str">
        <f>A10</f>
        <v>MOMINOISE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3</v>
      </c>
      <c r="Y9" s="3">
        <f t="array" ref="Y9">SUM((home=V9)*(homescore=visitorscore)*ISNUMBER(visitorscore),(visitor=V9)*(visitorscore=homescore)*ISNUMBER(homescore))</f>
        <v>0</v>
      </c>
      <c r="Z9" s="3">
        <f t="array" ref="Z9">SUM((home=V9)*(homescore&lt;visitorscore),(visitor=V9)*(visitorscore&lt;homescore))</f>
        <v>0</v>
      </c>
      <c r="AA9" s="4">
        <f>SUMIF(home,V9,homescore)+SUMIF(visitor,V9,visitorscore)</f>
        <v>14</v>
      </c>
      <c r="AB9" s="5">
        <f>SUMIF(home,V9,visitorscore)+SUMIF(visitor,V9,homescore)</f>
        <v>2</v>
      </c>
      <c r="AC9" s="13">
        <f>AA9-AB9</f>
        <v>12</v>
      </c>
      <c r="AD9" s="4">
        <f>X9*Options!$B$2+Y9*Options!$B$3+Z9*Options!$B$4+VLOOKUP(V9,$A$7:$B$10,2,0)</f>
        <v>9</v>
      </c>
      <c r="AE9">
        <f>AA9+AC9*10000+AD9*100000000</f>
        <v>900120014</v>
      </c>
    </row>
    <row r="10" spans="1:31" x14ac:dyDescent="0.4">
      <c r="A10" s="19" t="str">
        <f>'Classement QUALIF'!L22</f>
        <v>MOMINOISE</v>
      </c>
      <c r="B10" s="18"/>
    </row>
    <row r="11" spans="1:31" x14ac:dyDescent="0.4">
      <c r="A11" s="23"/>
      <c r="B11" s="18"/>
    </row>
    <row r="14" spans="1:31" x14ac:dyDescent="0.4">
      <c r="A14" s="15" t="s">
        <v>154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LA CORDEE 1</v>
      </c>
      <c r="B15" s="6" t="str">
        <f>A8</f>
        <v>PAYS DES MERVEILLES 1</v>
      </c>
      <c r="C15" s="7">
        <v>7</v>
      </c>
      <c r="D15" s="7" t="s">
        <v>0</v>
      </c>
      <c r="E15" s="7">
        <v>1</v>
      </c>
      <c r="F15" s="13" t="s">
        <v>97</v>
      </c>
    </row>
    <row r="16" spans="1:31" x14ac:dyDescent="0.4">
      <c r="A16" s="6" t="str">
        <f>A8</f>
        <v>PAYS DES MERVEILLES 1</v>
      </c>
      <c r="B16" s="6" t="str">
        <f>A9</f>
        <v>TABUCHET SPORT 2</v>
      </c>
      <c r="C16" s="7">
        <v>2</v>
      </c>
      <c r="D16" s="7" t="s">
        <v>0</v>
      </c>
      <c r="E16" s="7">
        <v>3</v>
      </c>
      <c r="F16" s="13" t="s">
        <v>93</v>
      </c>
      <c r="H16" s="16" t="s">
        <v>20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LA CORDEE 1</v>
      </c>
      <c r="B17" s="6" t="str">
        <f>A10</f>
        <v>MOMINOISE</v>
      </c>
      <c r="C17" s="7">
        <v>1</v>
      </c>
      <c r="D17" s="7" t="s">
        <v>0</v>
      </c>
      <c r="E17" s="7">
        <v>4</v>
      </c>
      <c r="F17" s="13" t="s">
        <v>91</v>
      </c>
      <c r="H17" s="14" t="str">
        <f t="array" ref="H17">INDEX($V$6:$V$9,MATCH(LARGE($AE$6:$AE$9-ROW($AE$6:$AE$9)/COUNT($AE$6:$AE$9),ROW(H17)-ROW(H$17)+1),$AE$6:$AE$9-ROW($AE$6:$AE$9)/COUNT($AE$6:$AE$9),0))</f>
        <v>MOMINOISE</v>
      </c>
      <c r="I17" s="2">
        <f>VLOOKUP($H17,$V$6:$AD$9,2,0)</f>
        <v>3</v>
      </c>
      <c r="J17" s="3">
        <f>VLOOKUP($H17,$V$6:$AD$9,3,0)</f>
        <v>3</v>
      </c>
      <c r="K17" s="3">
        <f>VLOOKUP($H17,$V$6:$AD$9,4,0)</f>
        <v>0</v>
      </c>
      <c r="L17" s="3">
        <f>VLOOKUP($H17,$V$6:$AD$9,5,0)</f>
        <v>0</v>
      </c>
      <c r="M17" s="4">
        <f>VLOOKUP($H17,$V$6:$AD$9,6,0)</f>
        <v>14</v>
      </c>
      <c r="N17" s="5">
        <f>VLOOKUP($H17,$V$6:$AD$9,7,0)</f>
        <v>2</v>
      </c>
      <c r="O17" s="3">
        <f>VLOOKUP($H17,$V$6:$AD$9,8,0)</f>
        <v>12</v>
      </c>
      <c r="P17" s="4">
        <f>VLOOKUP($H17,$V$6:$AD$9,9,0)</f>
        <v>9</v>
      </c>
    </row>
    <row r="18" spans="1:16" x14ac:dyDescent="0.4">
      <c r="A18" s="6" t="str">
        <f>A9</f>
        <v>TABUCHET SPORT 2</v>
      </c>
      <c r="B18" s="6" t="str">
        <f>A7</f>
        <v>LA CORDEE 1</v>
      </c>
      <c r="C18" s="7">
        <v>2</v>
      </c>
      <c r="D18" s="7" t="s">
        <v>0</v>
      </c>
      <c r="E18" s="7">
        <v>2</v>
      </c>
      <c r="F18" s="13" t="s">
        <v>94</v>
      </c>
      <c r="H18" t="str">
        <f t="array" ref="H18">INDEX($V$6:$V$9,MATCH(LARGE($AE$6:$AE$9-ROW($AE$6:$AE$9)/COUNT($AE$6:$AE$9),ROW(H18)-ROW(H$17)+1),$AE$6:$AE$9-ROW($AE$6:$AE$9)/COUNT($AE$6:$AE$9),0))</f>
        <v>LA CORDEE 1</v>
      </c>
      <c r="I18" s="2">
        <f>VLOOKUP($H18,$V$6:$AD$9,2,0)</f>
        <v>3</v>
      </c>
      <c r="J18" s="3">
        <f>VLOOKUP($H18,$V$6:$AD$9,3,0)</f>
        <v>1</v>
      </c>
      <c r="K18" s="3">
        <f>VLOOKUP($H18,$V$6:$AD$9,4,0)</f>
        <v>1</v>
      </c>
      <c r="L18" s="3">
        <f>VLOOKUP($H18,$V$6:$AD$9,5,0)</f>
        <v>1</v>
      </c>
      <c r="M18" s="4">
        <f>VLOOKUP($H18,$V$6:$AD$9,6,0)</f>
        <v>10</v>
      </c>
      <c r="N18" s="5">
        <f>VLOOKUP($H18,$V$6:$AD$9,7,0)</f>
        <v>7</v>
      </c>
      <c r="O18" s="3">
        <f>VLOOKUP($H18,$V$6:$AD$9,8,0)</f>
        <v>3</v>
      </c>
      <c r="P18" s="4">
        <f>VLOOKUP($H18,$V$6:$AD$9,9,0)</f>
        <v>4</v>
      </c>
    </row>
    <row r="19" spans="1:16" x14ac:dyDescent="0.4">
      <c r="A19" s="6" t="str">
        <f>A10</f>
        <v>MOMINOISE</v>
      </c>
      <c r="B19" s="6" t="str">
        <f>A9</f>
        <v>TABUCHET SPORT 2</v>
      </c>
      <c r="C19" s="7">
        <v>5</v>
      </c>
      <c r="D19" s="7" t="s">
        <v>0</v>
      </c>
      <c r="E19" s="7">
        <v>1</v>
      </c>
      <c r="F19" s="13" t="s">
        <v>95</v>
      </c>
      <c r="H19" t="str">
        <f t="array" ref="H19">INDEX($V$6:$V$9,MATCH(LARGE($AE$6:$AE$9-ROW($AE$6:$AE$9)/COUNT($AE$6:$AE$9),ROW(H19)-ROW(H$17)+1),$AE$6:$AE$9-ROW($AE$6:$AE$9)/COUNT($AE$6:$AE$9),0))</f>
        <v>TABUCHET SPORT 2</v>
      </c>
      <c r="I19" s="2">
        <f>VLOOKUP($H19,$V$6:$AD$9,2,0)</f>
        <v>3</v>
      </c>
      <c r="J19" s="3">
        <f>VLOOKUP($H19,$V$6:$AD$9,3,0)</f>
        <v>1</v>
      </c>
      <c r="K19" s="3">
        <f>VLOOKUP($H19,$V$6:$AD$9,4,0)</f>
        <v>1</v>
      </c>
      <c r="L19" s="3">
        <f>VLOOKUP($H19,$V$6:$AD$9,5,0)</f>
        <v>1</v>
      </c>
      <c r="M19" s="4">
        <f>VLOOKUP($H19,$V$6:$AD$9,6,0)</f>
        <v>6</v>
      </c>
      <c r="N19" s="5">
        <f>VLOOKUP($H19,$V$6:$AD$9,7,0)</f>
        <v>9</v>
      </c>
      <c r="O19" s="3">
        <f>VLOOKUP($H19,$V$6:$AD$9,8,0)</f>
        <v>-3</v>
      </c>
      <c r="P19" s="4">
        <f>VLOOKUP($H19,$V$6:$AD$9,9,0)</f>
        <v>4</v>
      </c>
    </row>
    <row r="20" spans="1:16" x14ac:dyDescent="0.4">
      <c r="A20" s="6" t="str">
        <f>A8</f>
        <v>PAYS DES MERVEILLES 1</v>
      </c>
      <c r="B20" s="6" t="str">
        <f>A10</f>
        <v>MOMINOISE</v>
      </c>
      <c r="C20" s="7">
        <v>0</v>
      </c>
      <c r="D20" s="7" t="s">
        <v>0</v>
      </c>
      <c r="E20" s="7">
        <v>5</v>
      </c>
      <c r="F20" s="13" t="s">
        <v>96</v>
      </c>
      <c r="H20" t="str">
        <f t="array" ref="H20">INDEX($V$6:$V$9,MATCH(LARGE($AE$6:$AE$9-ROW($AE$6:$AE$9)/COUNT($AE$6:$AE$9),ROW(H20)-ROW(H$17)+1),$AE$6:$AE$9-ROW($AE$6:$AE$9)/COUNT($AE$6:$AE$9),0))</f>
        <v>PAYS DES MERVEILLES 1</v>
      </c>
      <c r="I20" s="2">
        <f>VLOOKUP($H20,$V$6:$AD$9,2,0)</f>
        <v>3</v>
      </c>
      <c r="J20" s="3">
        <f>VLOOKUP($H20,$V$6:$AD$9,3,0)</f>
        <v>0</v>
      </c>
      <c r="K20" s="3">
        <f>VLOOKUP($H20,$V$6:$AD$9,4,0)</f>
        <v>0</v>
      </c>
      <c r="L20" s="3">
        <f>VLOOKUP($H20,$V$6:$AD$9,5,0)</f>
        <v>3</v>
      </c>
      <c r="M20" s="4">
        <f>VLOOKUP($H20,$V$6:$AD$9,6,0)</f>
        <v>3</v>
      </c>
      <c r="N20" s="5">
        <f>VLOOKUP($H20,$V$6:$AD$9,7,0)</f>
        <v>15</v>
      </c>
      <c r="O20" s="3">
        <f>VLOOKUP($H20,$V$6:$AD$9,8,0)</f>
        <v>-12</v>
      </c>
      <c r="P20" s="4">
        <f>VLOOKUP($H20,$V$6:$AD$9,9,0)</f>
        <v>0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scale="5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2" zoomScale="80" zoomScaleNormal="80" workbookViewId="0">
      <selection activeCell="F5" sqref="F5"/>
    </sheetView>
  </sheetViews>
  <sheetFormatPr baseColWidth="10" defaultColWidth="9.15234375" defaultRowHeight="14.6" x14ac:dyDescent="0.4"/>
  <cols>
    <col min="1" max="1" width="17.3046875" customWidth="1"/>
    <col min="2" max="2" width="16.15234375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106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FIL DE SOI 1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1</v>
      </c>
      <c r="Y6" s="3">
        <f t="array" ref="Y6">SUM((home=V6)*(homescore=visitorscore)*ISNUMBER(visitorscore),(visitor=V6)*(visitorscore=homescore)*ISNUMBER(homescore))</f>
        <v>0</v>
      </c>
      <c r="Z6" s="3">
        <f t="array" ref="Z6">SUM((home=V6)*(homescore&lt;visitorscore),(visitor=V6)*(visitorscore&lt;homescore))</f>
        <v>2</v>
      </c>
      <c r="AA6" s="4">
        <f>SUMIF(home,V6,homescore)+SUMIF(visitor,V6,visitorscore)</f>
        <v>7</v>
      </c>
      <c r="AB6" s="5">
        <f>SUMIF(home,V6,visitorscore)+SUMIF(visitor,V6,homescore)</f>
        <v>10</v>
      </c>
      <c r="AC6" s="13">
        <f>AA6-AB6</f>
        <v>-3</v>
      </c>
      <c r="AD6" s="4">
        <f>X6*Options!$B$2+Y6*Options!$B$3+Z6*Options!$B$4+VLOOKUP(V6,$A$7:$B$10,2,0)</f>
        <v>3</v>
      </c>
      <c r="AE6">
        <f>AA6+AC6*10000+AD6*100000000</f>
        <v>299970007</v>
      </c>
    </row>
    <row r="7" spans="1:31" x14ac:dyDescent="0.4">
      <c r="A7" s="19" t="str">
        <f>'Classement QUALIF'!L23</f>
        <v>FIL DE SOI 1</v>
      </c>
      <c r="B7" s="18"/>
      <c r="V7" s="1" t="str">
        <f>A8</f>
        <v>BAL MOSAN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3</v>
      </c>
      <c r="Y7" s="3">
        <f t="array" ref="Y7">SUM((home=V7)*(homescore=visitorscore)*ISNUMBER(visitorscore),(visitor=V7)*(visitorscore=homescore)*ISNUMBER(homescore))</f>
        <v>0</v>
      </c>
      <c r="Z7" s="3">
        <f t="array" ref="Z7">SUM((home=V7)*(homescore&lt;visitorscore),(visitor=V7)*(visitorscore&lt;homescore))</f>
        <v>0</v>
      </c>
      <c r="AA7" s="4">
        <f>SUMIF(home,V7,homescore)+SUMIF(visitor,V7,visitorscore)</f>
        <v>18</v>
      </c>
      <c r="AB7" s="5">
        <f>SUMIF(home,V7,visitorscore)+SUMIF(visitor,V7,homescore)</f>
        <v>4</v>
      </c>
      <c r="AC7" s="13">
        <f>AA7-AB7</f>
        <v>14</v>
      </c>
      <c r="AD7" s="4">
        <f>X7*Options!$B$2+Y7*Options!$B$3+Z7*Options!$B$4+VLOOKUP(V7,$A$7:$B$10,2,0)</f>
        <v>9</v>
      </c>
      <c r="AE7">
        <f>AA7+AC7*10000+AD7*100000000</f>
        <v>900140018</v>
      </c>
    </row>
    <row r="8" spans="1:31" x14ac:dyDescent="0.4">
      <c r="A8" s="19" t="str">
        <f>'Classement QUALIF'!L24</f>
        <v>BAL MOSAN</v>
      </c>
      <c r="B8" s="18"/>
      <c r="V8" s="1" t="str">
        <f>A9</f>
        <v>LES LOUPS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2</v>
      </c>
      <c r="Y8" s="3">
        <f t="array" ref="Y8">SUM((home=V8)*(homescore=visitorscore)*ISNUMBER(visitorscore),(visitor=V8)*(visitorscore=homescore)*ISNUMBER(homescore))</f>
        <v>0</v>
      </c>
      <c r="Z8" s="3">
        <f t="array" ref="Z8">SUM((home=V8)*(homescore&lt;visitorscore),(visitor=V8)*(visitorscore&lt;homescore))</f>
        <v>1</v>
      </c>
      <c r="AA8" s="4">
        <f>SUMIF(home,V8,homescore)+SUMIF(visitor,V8,visitorscore)</f>
        <v>7</v>
      </c>
      <c r="AB8" s="5">
        <f>SUMIF(home,V8,visitorscore)+SUMIF(visitor,V8,homescore)</f>
        <v>11</v>
      </c>
      <c r="AC8" s="13">
        <f>AA8-AB8</f>
        <v>-4</v>
      </c>
      <c r="AD8" s="4">
        <f>X8*Options!$B$2+Y8*Options!$B$3+Z8*Options!$B$4+VLOOKUP(V8,$A$7:$B$10,2,0)</f>
        <v>6</v>
      </c>
      <c r="AE8">
        <f>AA8+AC8*10000+AD8*100000000</f>
        <v>599960007</v>
      </c>
    </row>
    <row r="9" spans="1:31" x14ac:dyDescent="0.4">
      <c r="A9" s="19" t="str">
        <f>'Classement QUALIF'!L25</f>
        <v>LES LOUPS</v>
      </c>
      <c r="B9" s="18"/>
      <c r="V9" s="1" t="str">
        <f>A10</f>
        <v>ISPCC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0</v>
      </c>
      <c r="Y9" s="3">
        <f t="array" ref="Y9">SUM((home=V9)*(homescore=visitorscore)*ISNUMBER(visitorscore),(visitor=V9)*(visitorscore=homescore)*ISNUMBER(homescore))</f>
        <v>0</v>
      </c>
      <c r="Z9" s="3">
        <f t="array" ref="Z9">SUM((home=V9)*(homescore&lt;visitorscore),(visitor=V9)*(visitorscore&lt;homescore))</f>
        <v>3</v>
      </c>
      <c r="AA9" s="4">
        <f>SUMIF(home,V9,homescore)+SUMIF(visitor,V9,visitorscore)</f>
        <v>2</v>
      </c>
      <c r="AB9" s="5">
        <f>SUMIF(home,V9,visitorscore)+SUMIF(visitor,V9,homescore)</f>
        <v>9</v>
      </c>
      <c r="AC9" s="13">
        <f>AA9-AB9</f>
        <v>-7</v>
      </c>
      <c r="AD9" s="4">
        <f>X9*Options!$B$2+Y9*Options!$B$3+Z9*Options!$B$4+VLOOKUP(V9,$A$7:$B$10,2,0)</f>
        <v>0</v>
      </c>
      <c r="AE9">
        <f>AA9+AC9*10000+AD9*100000000</f>
        <v>-69998</v>
      </c>
    </row>
    <row r="10" spans="1:31" x14ac:dyDescent="0.4">
      <c r="A10" s="19" t="str">
        <f>'Classement QUALIF'!L26</f>
        <v>ISPCC</v>
      </c>
      <c r="B10" s="18"/>
    </row>
    <row r="11" spans="1:31" x14ac:dyDescent="0.4">
      <c r="A11" s="23"/>
      <c r="B11" s="18"/>
    </row>
    <row r="14" spans="1:31" x14ac:dyDescent="0.4">
      <c r="A14" s="15" t="s">
        <v>155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FIL DE SOI 1</v>
      </c>
      <c r="B15" s="6" t="str">
        <f>A8</f>
        <v>BAL MOSAN</v>
      </c>
      <c r="C15" s="7">
        <v>3</v>
      </c>
      <c r="D15" s="7" t="s">
        <v>0</v>
      </c>
      <c r="E15" s="7">
        <v>5</v>
      </c>
      <c r="F15" s="13" t="s">
        <v>97</v>
      </c>
    </row>
    <row r="16" spans="1:31" x14ac:dyDescent="0.4">
      <c r="A16" s="6" t="str">
        <f>A8</f>
        <v>BAL MOSAN</v>
      </c>
      <c r="B16" s="6" t="str">
        <f>A9</f>
        <v>LES LOUPS</v>
      </c>
      <c r="C16" s="7">
        <v>10</v>
      </c>
      <c r="D16" s="7" t="s">
        <v>0</v>
      </c>
      <c r="E16" s="7">
        <v>0</v>
      </c>
      <c r="F16" s="13" t="s">
        <v>93</v>
      </c>
      <c r="H16" s="16" t="s">
        <v>20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FIL DE SOI 1</v>
      </c>
      <c r="B17" s="6" t="str">
        <f>A10</f>
        <v>ISPCC</v>
      </c>
      <c r="C17" s="7">
        <v>3</v>
      </c>
      <c r="D17" s="7" t="s">
        <v>0</v>
      </c>
      <c r="E17" s="7">
        <v>1</v>
      </c>
      <c r="F17" s="13" t="s">
        <v>91</v>
      </c>
      <c r="H17" s="14" t="str">
        <f t="array" ref="H17">INDEX($V$6:$V$9,MATCH(LARGE($AE$6:$AE$9-ROW($AE$6:$AE$9)/COUNT($AE$6:$AE$9),ROW(H17)-ROW(H$17)+1),$AE$6:$AE$9-ROW($AE$6:$AE$9)/COUNT($AE$6:$AE$9),0))</f>
        <v>BAL MOSAN</v>
      </c>
      <c r="I17" s="2">
        <f>VLOOKUP($H17,$V$6:$AD$9,2,0)</f>
        <v>3</v>
      </c>
      <c r="J17" s="3">
        <f>VLOOKUP($H17,$V$6:$AD$9,3,0)</f>
        <v>3</v>
      </c>
      <c r="K17" s="3">
        <f>VLOOKUP($H17,$V$6:$AD$9,4,0)</f>
        <v>0</v>
      </c>
      <c r="L17" s="3">
        <f>VLOOKUP($H17,$V$6:$AD$9,5,0)</f>
        <v>0</v>
      </c>
      <c r="M17" s="4">
        <f>VLOOKUP($H17,$V$6:$AD$9,6,0)</f>
        <v>18</v>
      </c>
      <c r="N17" s="5">
        <f>VLOOKUP($H17,$V$6:$AD$9,7,0)</f>
        <v>4</v>
      </c>
      <c r="O17" s="3">
        <f>VLOOKUP($H17,$V$6:$AD$9,8,0)</f>
        <v>14</v>
      </c>
      <c r="P17" s="4">
        <f>VLOOKUP($H17,$V$6:$AD$9,9,0)</f>
        <v>9</v>
      </c>
    </row>
    <row r="18" spans="1:16" x14ac:dyDescent="0.4">
      <c r="A18" s="6" t="str">
        <f>A9</f>
        <v>LES LOUPS</v>
      </c>
      <c r="B18" s="6" t="str">
        <f>A7</f>
        <v>FIL DE SOI 1</v>
      </c>
      <c r="C18" s="7">
        <v>4</v>
      </c>
      <c r="D18" s="7" t="s">
        <v>0</v>
      </c>
      <c r="E18" s="7">
        <v>1</v>
      </c>
      <c r="F18" s="13" t="s">
        <v>94</v>
      </c>
      <c r="H18" t="str">
        <f t="array" ref="H18">INDEX($V$6:$V$9,MATCH(LARGE($AE$6:$AE$9-ROW($AE$6:$AE$9)/COUNT($AE$6:$AE$9),ROW(H18)-ROW(H$17)+1),$AE$6:$AE$9-ROW($AE$6:$AE$9)/COUNT($AE$6:$AE$9),0))</f>
        <v>LES LOUPS</v>
      </c>
      <c r="I18" s="2">
        <f>VLOOKUP($H18,$V$6:$AD$9,2,0)</f>
        <v>3</v>
      </c>
      <c r="J18" s="3">
        <f>VLOOKUP($H18,$V$6:$AD$9,3,0)</f>
        <v>2</v>
      </c>
      <c r="K18" s="3">
        <f>VLOOKUP($H18,$V$6:$AD$9,4,0)</f>
        <v>0</v>
      </c>
      <c r="L18" s="3">
        <f>VLOOKUP($H18,$V$6:$AD$9,5,0)</f>
        <v>1</v>
      </c>
      <c r="M18" s="4">
        <f>VLOOKUP($H18,$V$6:$AD$9,6,0)</f>
        <v>7</v>
      </c>
      <c r="N18" s="5">
        <f>VLOOKUP($H18,$V$6:$AD$9,7,0)</f>
        <v>11</v>
      </c>
      <c r="O18" s="3">
        <f>VLOOKUP($H18,$V$6:$AD$9,8,0)</f>
        <v>-4</v>
      </c>
      <c r="P18" s="4">
        <f>VLOOKUP($H18,$V$6:$AD$9,9,0)</f>
        <v>6</v>
      </c>
    </row>
    <row r="19" spans="1:16" x14ac:dyDescent="0.4">
      <c r="A19" s="6" t="str">
        <f>A10</f>
        <v>ISPCC</v>
      </c>
      <c r="B19" s="6" t="str">
        <f>A9</f>
        <v>LES LOUPS</v>
      </c>
      <c r="C19" s="7">
        <v>0</v>
      </c>
      <c r="D19" s="7" t="s">
        <v>0</v>
      </c>
      <c r="E19" s="7">
        <v>3</v>
      </c>
      <c r="F19" s="13" t="s">
        <v>95</v>
      </c>
      <c r="H19" t="str">
        <f t="array" ref="H19">INDEX($V$6:$V$9,MATCH(LARGE($AE$6:$AE$9-ROW($AE$6:$AE$9)/COUNT($AE$6:$AE$9),ROW(H19)-ROW(H$17)+1),$AE$6:$AE$9-ROW($AE$6:$AE$9)/COUNT($AE$6:$AE$9),0))</f>
        <v>FIL DE SOI 1</v>
      </c>
      <c r="I19" s="2">
        <f>VLOOKUP($H19,$V$6:$AD$9,2,0)</f>
        <v>3</v>
      </c>
      <c r="J19" s="3">
        <f>VLOOKUP($H19,$V$6:$AD$9,3,0)</f>
        <v>1</v>
      </c>
      <c r="K19" s="3">
        <f>VLOOKUP($H19,$V$6:$AD$9,4,0)</f>
        <v>0</v>
      </c>
      <c r="L19" s="3">
        <f>VLOOKUP($H19,$V$6:$AD$9,5,0)</f>
        <v>2</v>
      </c>
      <c r="M19" s="4">
        <f>VLOOKUP($H19,$V$6:$AD$9,6,0)</f>
        <v>7</v>
      </c>
      <c r="N19" s="5">
        <f>VLOOKUP($H19,$V$6:$AD$9,7,0)</f>
        <v>10</v>
      </c>
      <c r="O19" s="3">
        <f>VLOOKUP($H19,$V$6:$AD$9,8,0)</f>
        <v>-3</v>
      </c>
      <c r="P19" s="4">
        <f>VLOOKUP($H19,$V$6:$AD$9,9,0)</f>
        <v>3</v>
      </c>
    </row>
    <row r="20" spans="1:16" x14ac:dyDescent="0.4">
      <c r="A20" s="6" t="str">
        <f>A8</f>
        <v>BAL MOSAN</v>
      </c>
      <c r="B20" s="6" t="str">
        <f>A10</f>
        <v>ISPCC</v>
      </c>
      <c r="C20" s="7">
        <v>3</v>
      </c>
      <c r="D20" s="7" t="s">
        <v>0</v>
      </c>
      <c r="E20" s="7">
        <v>1</v>
      </c>
      <c r="F20" s="13" t="s">
        <v>96</v>
      </c>
      <c r="H20" t="str">
        <f t="array" ref="H20">INDEX($V$6:$V$9,MATCH(LARGE($AE$6:$AE$9-ROW($AE$6:$AE$9)/COUNT($AE$6:$AE$9),ROW(H20)-ROW(H$17)+1),$AE$6:$AE$9-ROW($AE$6:$AE$9)/COUNT($AE$6:$AE$9),0))</f>
        <v>ISPCC</v>
      </c>
      <c r="I20" s="2">
        <f>VLOOKUP($H20,$V$6:$AD$9,2,0)</f>
        <v>3</v>
      </c>
      <c r="J20" s="3">
        <f>VLOOKUP($H20,$V$6:$AD$9,3,0)</f>
        <v>0</v>
      </c>
      <c r="K20" s="3">
        <f>VLOOKUP($H20,$V$6:$AD$9,4,0)</f>
        <v>0</v>
      </c>
      <c r="L20" s="3">
        <f>VLOOKUP($H20,$V$6:$AD$9,5,0)</f>
        <v>3</v>
      </c>
      <c r="M20" s="4">
        <f>VLOOKUP($H20,$V$6:$AD$9,6,0)</f>
        <v>2</v>
      </c>
      <c r="N20" s="5">
        <f>VLOOKUP($H20,$V$6:$AD$9,7,0)</f>
        <v>9</v>
      </c>
      <c r="O20" s="3">
        <f>VLOOKUP($H20,$V$6:$AD$9,8,0)</f>
        <v>-7</v>
      </c>
      <c r="P20" s="4">
        <f>VLOOKUP($H20,$V$6:$AD$9,9,0)</f>
        <v>0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scale="5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8" zoomScaleNormal="100" workbookViewId="0">
      <selection activeCell="E21" sqref="E21"/>
    </sheetView>
  </sheetViews>
  <sheetFormatPr baseColWidth="10" defaultColWidth="9.15234375" defaultRowHeight="14.6" x14ac:dyDescent="0.4"/>
  <cols>
    <col min="1" max="1" width="17.3046875" customWidth="1"/>
    <col min="2" max="2" width="19" bestFit="1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108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JACK MOSAN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0</v>
      </c>
      <c r="Y6" s="3">
        <f t="array" ref="Y6">SUM((home=V6)*(homescore=visitorscore)*ISNUMBER(visitorscore),(visitor=V6)*(visitorscore=homescore)*ISNUMBER(homescore))</f>
        <v>1</v>
      </c>
      <c r="Z6" s="3">
        <f t="array" ref="Z6">SUM((home=V6)*(homescore&lt;visitorscore),(visitor=V6)*(visitorscore&lt;homescore))</f>
        <v>2</v>
      </c>
      <c r="AA6" s="4">
        <f>SUMIF(home,V6,homescore)+SUMIF(visitor,V6,visitorscore)</f>
        <v>5</v>
      </c>
      <c r="AB6" s="5">
        <f>SUMIF(home,V6,visitorscore)+SUMIF(visitor,V6,homescore)</f>
        <v>8</v>
      </c>
      <c r="AC6" s="13">
        <f>AA6-AB6</f>
        <v>-3</v>
      </c>
      <c r="AD6" s="4">
        <f>X6*Options!$B$2+Y6*Options!$B$3+Z6*Options!$B$4+VLOOKUP(V6,$A$7:$B$10,2,0)</f>
        <v>1</v>
      </c>
      <c r="AE6">
        <f>AA6+AC6*10000+AD6*100000000</f>
        <v>99970005</v>
      </c>
    </row>
    <row r="7" spans="1:31" x14ac:dyDescent="0.4">
      <c r="A7" s="19" t="str">
        <f>'Classement QUALIF'!P19</f>
        <v>JACK MOSAN</v>
      </c>
      <c r="B7" s="18"/>
      <c r="V7" s="1" t="str">
        <f>A8</f>
        <v>AS EN VOITURETTES 1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3</v>
      </c>
      <c r="Y7" s="3">
        <f t="array" ref="Y7">SUM((home=V7)*(homescore=visitorscore)*ISNUMBER(visitorscore),(visitor=V7)*(visitorscore=homescore)*ISNUMBER(homescore))</f>
        <v>0</v>
      </c>
      <c r="Z7" s="3">
        <f t="array" ref="Z7">SUM((home=V7)*(homescore&lt;visitorscore),(visitor=V7)*(visitorscore&lt;homescore))</f>
        <v>0</v>
      </c>
      <c r="AA7" s="4">
        <f>SUMIF(home,V7,homescore)+SUMIF(visitor,V7,visitorscore)</f>
        <v>13</v>
      </c>
      <c r="AB7" s="5">
        <f>SUMIF(home,V7,visitorscore)+SUMIF(visitor,V7,homescore)</f>
        <v>4</v>
      </c>
      <c r="AC7" s="13">
        <f>AA7-AB7</f>
        <v>9</v>
      </c>
      <c r="AD7" s="4">
        <f>X7*Options!$B$2+Y7*Options!$B$3+Z7*Options!$B$4+VLOOKUP(V7,$A$7:$B$10,2,0)</f>
        <v>9</v>
      </c>
      <c r="AE7">
        <f>AA7+AC7*10000+AD7*100000000</f>
        <v>900090013</v>
      </c>
    </row>
    <row r="8" spans="1:31" x14ac:dyDescent="0.4">
      <c r="A8" s="19" t="str">
        <f>'Classement QUALIF'!P20</f>
        <v>AS EN VOITURETTES 1</v>
      </c>
      <c r="B8" s="18"/>
      <c r="V8" s="1" t="str">
        <f>A9</f>
        <v>TOPAZE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0</v>
      </c>
      <c r="Y8" s="3">
        <f t="array" ref="Y8">SUM((home=V8)*(homescore=visitorscore)*ISNUMBER(visitorscore),(visitor=V8)*(visitorscore=homescore)*ISNUMBER(homescore))</f>
        <v>1</v>
      </c>
      <c r="Z8" s="3">
        <f t="array" ref="Z8">SUM((home=V8)*(homescore&lt;visitorscore),(visitor=V8)*(visitorscore&lt;homescore))</f>
        <v>2</v>
      </c>
      <c r="AA8" s="4">
        <f>SUMIF(home,V8,homescore)+SUMIF(visitor,V8,visitorscore)</f>
        <v>4</v>
      </c>
      <c r="AB8" s="5">
        <f>SUMIF(home,V8,visitorscore)+SUMIF(visitor,V8,homescore)</f>
        <v>13</v>
      </c>
      <c r="AC8" s="13">
        <f>AA8-AB8</f>
        <v>-9</v>
      </c>
      <c r="AD8" s="4">
        <f>X8*Options!$B$2+Y8*Options!$B$3+Z8*Options!$B$4+VLOOKUP(V8,$A$7:$B$10,2,0)</f>
        <v>1</v>
      </c>
      <c r="AE8">
        <f>AA8+AC8*10000+AD8*100000000</f>
        <v>99910004</v>
      </c>
    </row>
    <row r="9" spans="1:31" x14ac:dyDescent="0.4">
      <c r="A9" s="19" t="str">
        <f>'Classement QUALIF'!P21</f>
        <v>TOPAZE</v>
      </c>
      <c r="B9" s="18"/>
      <c r="V9" s="1" t="str">
        <f>A10</f>
        <v>CENTRE REGNIERS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2</v>
      </c>
      <c r="Y9" s="3">
        <f t="array" ref="Y9">SUM((home=V9)*(homescore=visitorscore)*ISNUMBER(visitorscore),(visitor=V9)*(visitorscore=homescore)*ISNUMBER(homescore))</f>
        <v>0</v>
      </c>
      <c r="Z9" s="3">
        <f t="array" ref="Z9">SUM((home=V9)*(homescore&lt;visitorscore),(visitor=V9)*(visitorscore&lt;homescore))</f>
        <v>1</v>
      </c>
      <c r="AA9" s="4">
        <f>SUMIF(home,V9,homescore)+SUMIF(visitor,V9,visitorscore)</f>
        <v>8</v>
      </c>
      <c r="AB9" s="5">
        <f>SUMIF(home,V9,visitorscore)+SUMIF(visitor,V9,homescore)</f>
        <v>5</v>
      </c>
      <c r="AC9" s="13">
        <f>AA9-AB9</f>
        <v>3</v>
      </c>
      <c r="AD9" s="4">
        <f>X9*Options!$B$2+Y9*Options!$B$3+Z9*Options!$B$4+VLOOKUP(V9,$A$7:$B$10,2,0)</f>
        <v>6</v>
      </c>
      <c r="AE9">
        <f>AA9+AC9*10000+AD9*100000000</f>
        <v>600030008</v>
      </c>
    </row>
    <row r="10" spans="1:31" x14ac:dyDescent="0.4">
      <c r="A10" s="19" t="str">
        <f>'Classement QUALIF'!P22</f>
        <v>CENTRE REGNIERS</v>
      </c>
      <c r="B10" s="18"/>
    </row>
    <row r="11" spans="1:31" x14ac:dyDescent="0.4">
      <c r="A11" s="23"/>
      <c r="B11" s="18"/>
    </row>
    <row r="14" spans="1:31" x14ac:dyDescent="0.4">
      <c r="A14" s="15" t="s">
        <v>156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JACK MOSAN</v>
      </c>
      <c r="B15" s="6" t="str">
        <f>A8</f>
        <v>AS EN VOITURETTES 1</v>
      </c>
      <c r="C15" s="7">
        <v>2</v>
      </c>
      <c r="D15" s="7" t="s">
        <v>0</v>
      </c>
      <c r="E15" s="7">
        <v>4</v>
      </c>
      <c r="F15" s="13" t="s">
        <v>97</v>
      </c>
    </row>
    <row r="16" spans="1:31" x14ac:dyDescent="0.4">
      <c r="A16" s="6" t="str">
        <f>A8</f>
        <v>AS EN VOITURETTES 1</v>
      </c>
      <c r="B16" s="6" t="str">
        <f>A9</f>
        <v>TOPAZE</v>
      </c>
      <c r="C16" s="7">
        <v>5</v>
      </c>
      <c r="D16" s="7" t="s">
        <v>0</v>
      </c>
      <c r="E16" s="7">
        <v>2</v>
      </c>
      <c r="F16" s="13" t="s">
        <v>93</v>
      </c>
      <c r="H16" s="16" t="s">
        <v>20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JACK MOSAN</v>
      </c>
      <c r="B17" s="6" t="str">
        <f>A10</f>
        <v>CENTRE REGNIERS</v>
      </c>
      <c r="C17" s="7">
        <v>1</v>
      </c>
      <c r="D17" s="7" t="s">
        <v>0</v>
      </c>
      <c r="E17" s="7">
        <v>2</v>
      </c>
      <c r="F17" s="13" t="s">
        <v>91</v>
      </c>
      <c r="H17" s="14" t="str">
        <f t="array" ref="H17">INDEX($V$6:$V$9,MATCH(LARGE($AE$6:$AE$9-ROW($AE$6:$AE$9)/COUNT($AE$6:$AE$9),ROW(H17)-ROW(H$17)+1),$AE$6:$AE$9-ROW($AE$6:$AE$9)/COUNT($AE$6:$AE$9),0))</f>
        <v>AS EN VOITURETTES 1</v>
      </c>
      <c r="I17" s="2">
        <f>VLOOKUP($H17,$V$6:$AD$9,2,0)</f>
        <v>3</v>
      </c>
      <c r="J17" s="3">
        <f>VLOOKUP($H17,$V$6:$AD$9,3,0)</f>
        <v>3</v>
      </c>
      <c r="K17" s="3">
        <f>VLOOKUP($H17,$V$6:$AD$9,4,0)</f>
        <v>0</v>
      </c>
      <c r="L17" s="3">
        <f>VLOOKUP($H17,$V$6:$AD$9,5,0)</f>
        <v>0</v>
      </c>
      <c r="M17" s="4">
        <f>VLOOKUP($H17,$V$6:$AD$9,6,0)</f>
        <v>13</v>
      </c>
      <c r="N17" s="5">
        <f>VLOOKUP($H17,$V$6:$AD$9,7,0)</f>
        <v>4</v>
      </c>
      <c r="O17" s="3">
        <f>VLOOKUP($H17,$V$6:$AD$9,8,0)</f>
        <v>9</v>
      </c>
      <c r="P17" s="4">
        <f>VLOOKUP($H17,$V$6:$AD$9,9,0)</f>
        <v>9</v>
      </c>
    </row>
    <row r="18" spans="1:16" x14ac:dyDescent="0.4">
      <c r="A18" s="6" t="str">
        <f>A9</f>
        <v>TOPAZE</v>
      </c>
      <c r="B18" s="6" t="str">
        <f>A7</f>
        <v>JACK MOSAN</v>
      </c>
      <c r="C18" s="7">
        <v>2</v>
      </c>
      <c r="D18" s="7" t="s">
        <v>0</v>
      </c>
      <c r="E18" s="7">
        <v>2</v>
      </c>
      <c r="F18" s="13" t="s">
        <v>94</v>
      </c>
      <c r="H18" t="str">
        <f t="array" ref="H18">INDEX($V$6:$V$9,MATCH(LARGE($AE$6:$AE$9-ROW($AE$6:$AE$9)/COUNT($AE$6:$AE$9),ROW(H18)-ROW(H$17)+1),$AE$6:$AE$9-ROW($AE$6:$AE$9)/COUNT($AE$6:$AE$9),0))</f>
        <v>CENTRE REGNIERS</v>
      </c>
      <c r="I18" s="2">
        <f>VLOOKUP($H18,$V$6:$AD$9,2,0)</f>
        <v>3</v>
      </c>
      <c r="J18" s="3">
        <f>VLOOKUP($H18,$V$6:$AD$9,3,0)</f>
        <v>2</v>
      </c>
      <c r="K18" s="3">
        <f>VLOOKUP($H18,$V$6:$AD$9,4,0)</f>
        <v>0</v>
      </c>
      <c r="L18" s="3">
        <f>VLOOKUP($H18,$V$6:$AD$9,5,0)</f>
        <v>1</v>
      </c>
      <c r="M18" s="4">
        <f>VLOOKUP($H18,$V$6:$AD$9,6,0)</f>
        <v>8</v>
      </c>
      <c r="N18" s="5">
        <f>VLOOKUP($H18,$V$6:$AD$9,7,0)</f>
        <v>5</v>
      </c>
      <c r="O18" s="3">
        <f>VLOOKUP($H18,$V$6:$AD$9,8,0)</f>
        <v>3</v>
      </c>
      <c r="P18" s="4">
        <f>VLOOKUP($H18,$V$6:$AD$9,9,0)</f>
        <v>6</v>
      </c>
    </row>
    <row r="19" spans="1:16" x14ac:dyDescent="0.4">
      <c r="A19" s="6" t="str">
        <f>A10</f>
        <v>CENTRE REGNIERS</v>
      </c>
      <c r="B19" s="6" t="str">
        <f>A9</f>
        <v>TOPAZE</v>
      </c>
      <c r="C19" s="7">
        <v>6</v>
      </c>
      <c r="D19" s="7" t="s">
        <v>0</v>
      </c>
      <c r="E19" s="7">
        <v>0</v>
      </c>
      <c r="F19" s="13" t="s">
        <v>95</v>
      </c>
      <c r="H19" t="str">
        <f t="array" ref="H19">INDEX($V$6:$V$9,MATCH(LARGE($AE$6:$AE$9-ROW($AE$6:$AE$9)/COUNT($AE$6:$AE$9),ROW(H19)-ROW(H$17)+1),$AE$6:$AE$9-ROW($AE$6:$AE$9)/COUNT($AE$6:$AE$9),0))</f>
        <v>JACK MOSAN</v>
      </c>
      <c r="I19" s="2">
        <f>VLOOKUP($H19,$V$6:$AD$9,2,0)</f>
        <v>3</v>
      </c>
      <c r="J19" s="3">
        <f>VLOOKUP($H19,$V$6:$AD$9,3,0)</f>
        <v>0</v>
      </c>
      <c r="K19" s="3">
        <f>VLOOKUP($H19,$V$6:$AD$9,4,0)</f>
        <v>1</v>
      </c>
      <c r="L19" s="3">
        <f>VLOOKUP($H19,$V$6:$AD$9,5,0)</f>
        <v>2</v>
      </c>
      <c r="M19" s="4">
        <f>VLOOKUP($H19,$V$6:$AD$9,6,0)</f>
        <v>5</v>
      </c>
      <c r="N19" s="5">
        <f>VLOOKUP($H19,$V$6:$AD$9,7,0)</f>
        <v>8</v>
      </c>
      <c r="O19" s="3">
        <f>VLOOKUP($H19,$V$6:$AD$9,8,0)</f>
        <v>-3</v>
      </c>
      <c r="P19" s="4">
        <f>VLOOKUP($H19,$V$6:$AD$9,9,0)</f>
        <v>1</v>
      </c>
    </row>
    <row r="20" spans="1:16" x14ac:dyDescent="0.4">
      <c r="A20" s="6" t="str">
        <f>A8</f>
        <v>AS EN VOITURETTES 1</v>
      </c>
      <c r="B20" s="6" t="str">
        <f>A10</f>
        <v>CENTRE REGNIERS</v>
      </c>
      <c r="C20" s="7">
        <v>4</v>
      </c>
      <c r="D20" s="7" t="s">
        <v>0</v>
      </c>
      <c r="E20" s="7">
        <v>0</v>
      </c>
      <c r="F20" s="13" t="s">
        <v>96</v>
      </c>
      <c r="H20" t="str">
        <f t="array" ref="H20">INDEX($V$6:$V$9,MATCH(LARGE($AE$6:$AE$9-ROW($AE$6:$AE$9)/COUNT($AE$6:$AE$9),ROW(H20)-ROW(H$17)+1),$AE$6:$AE$9-ROW($AE$6:$AE$9)/COUNT($AE$6:$AE$9),0))</f>
        <v>TOPAZE</v>
      </c>
      <c r="I20" s="2">
        <f>VLOOKUP($H20,$V$6:$AD$9,2,0)</f>
        <v>3</v>
      </c>
      <c r="J20" s="3">
        <f>VLOOKUP($H20,$V$6:$AD$9,3,0)</f>
        <v>0</v>
      </c>
      <c r="K20" s="3">
        <f>VLOOKUP($H20,$V$6:$AD$9,4,0)</f>
        <v>1</v>
      </c>
      <c r="L20" s="3">
        <f>VLOOKUP($H20,$V$6:$AD$9,5,0)</f>
        <v>2</v>
      </c>
      <c r="M20" s="4">
        <f>VLOOKUP($H20,$V$6:$AD$9,6,0)</f>
        <v>4</v>
      </c>
      <c r="N20" s="5">
        <f>VLOOKUP($H20,$V$6:$AD$9,7,0)</f>
        <v>13</v>
      </c>
      <c r="O20" s="3">
        <f>VLOOKUP($H20,$V$6:$AD$9,8,0)</f>
        <v>-9</v>
      </c>
      <c r="P20" s="4">
        <f>VLOOKUP($H20,$V$6:$AD$9,9,0)</f>
        <v>1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scale="5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topLeftCell="A2" zoomScale="70" zoomScaleNormal="70" workbookViewId="0">
      <selection activeCell="G5" sqref="G5"/>
    </sheetView>
  </sheetViews>
  <sheetFormatPr baseColWidth="10" defaultColWidth="9.15234375" defaultRowHeight="14.6" x14ac:dyDescent="0.4"/>
  <cols>
    <col min="1" max="1" width="17.3046875" customWidth="1"/>
    <col min="2" max="2" width="16.15234375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109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LA CORDEE 2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1</v>
      </c>
      <c r="Y6" s="3">
        <f t="array" ref="Y6">SUM((home=V6)*(homescore=visitorscore)*ISNUMBER(visitorscore),(visitor=V6)*(visitorscore=homescore)*ISNUMBER(homescore))</f>
        <v>1</v>
      </c>
      <c r="Z6" s="3">
        <f t="array" ref="Z6">SUM((home=V6)*(homescore&lt;visitorscore),(visitor=V6)*(visitorscore&lt;homescore))</f>
        <v>1</v>
      </c>
      <c r="AA6" s="4">
        <f>SUMIF(home,V6,homescore)+SUMIF(visitor,V6,visitorscore)</f>
        <v>6</v>
      </c>
      <c r="AB6" s="5">
        <f>SUMIF(home,V6,visitorscore)+SUMIF(visitor,V6,homescore)</f>
        <v>11</v>
      </c>
      <c r="AC6" s="13">
        <f>AA6-AB6</f>
        <v>-5</v>
      </c>
      <c r="AD6" s="4">
        <f>X6*Options!$B$2+Y6*Options!$B$3+Z6*Options!$B$4+VLOOKUP(V6,$A$7:$B$10,2,0)</f>
        <v>4</v>
      </c>
      <c r="AE6">
        <f>AA6+AC6*10000+AD6*100000000</f>
        <v>399950006</v>
      </c>
    </row>
    <row r="7" spans="1:31" x14ac:dyDescent="0.4">
      <c r="A7" s="19" t="str">
        <f>'Classement QUALIF'!P23</f>
        <v>LA CORDEE 2</v>
      </c>
      <c r="B7" s="18"/>
      <c r="V7" s="1" t="str">
        <f>A8</f>
        <v>GAI SEJOUR 2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2</v>
      </c>
      <c r="Y7" s="3">
        <f t="array" ref="Y7">SUM((home=V7)*(homescore=visitorscore)*ISNUMBER(visitorscore),(visitor=V7)*(visitorscore=homescore)*ISNUMBER(homescore))</f>
        <v>0</v>
      </c>
      <c r="Z7" s="3">
        <f t="array" ref="Z7">SUM((home=V7)*(homescore&lt;visitorscore),(visitor=V7)*(visitorscore&lt;homescore))</f>
        <v>1</v>
      </c>
      <c r="AA7" s="4">
        <f>SUMIF(home,V7,homescore)+SUMIF(visitor,V7,visitorscore)</f>
        <v>12</v>
      </c>
      <c r="AB7" s="5">
        <f>SUMIF(home,V7,visitorscore)+SUMIF(visitor,V7,homescore)</f>
        <v>6</v>
      </c>
      <c r="AC7" s="13">
        <f>AA7-AB7</f>
        <v>6</v>
      </c>
      <c r="AD7" s="4">
        <f>X7*Options!$B$2+Y7*Options!$B$3+Z7*Options!$B$4+VLOOKUP(V7,$A$7:$B$10,2,0)</f>
        <v>6</v>
      </c>
      <c r="AE7">
        <f>AA7+AC7*10000+AD7*100000000</f>
        <v>600060012</v>
      </c>
    </row>
    <row r="8" spans="1:31" x14ac:dyDescent="0.4">
      <c r="A8" s="19" t="s">
        <v>127</v>
      </c>
      <c r="B8" s="19"/>
      <c r="V8" s="1" t="str">
        <f>A9</f>
        <v>LE CASTILLION 1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0</v>
      </c>
      <c r="Y8" s="3">
        <f t="array" ref="Y8">SUM((home=V8)*(homescore=visitorscore)*ISNUMBER(visitorscore),(visitor=V8)*(visitorscore=homescore)*ISNUMBER(homescore))</f>
        <v>1</v>
      </c>
      <c r="Z8" s="3">
        <f t="array" ref="Z8">SUM((home=V8)*(homescore&lt;visitorscore),(visitor=V8)*(visitorscore&lt;homescore))</f>
        <v>2</v>
      </c>
      <c r="AA8" s="4">
        <f>SUMIF(home,V8,homescore)+SUMIF(visitor,V8,visitorscore)</f>
        <v>6</v>
      </c>
      <c r="AB8" s="5">
        <f>SUMIF(home,V8,visitorscore)+SUMIF(visitor,V8,homescore)</f>
        <v>9</v>
      </c>
      <c r="AC8" s="13">
        <f>AA8-AB8</f>
        <v>-3</v>
      </c>
      <c r="AD8" s="4">
        <f>X8*Options!$B$2+Y8*Options!$B$3+Z8*Options!$B$4+VLOOKUP(V8,$A$7:$B$10,2,0)</f>
        <v>1</v>
      </c>
      <c r="AE8">
        <f>AA8+AC8*10000+AD8*100000000</f>
        <v>99970006</v>
      </c>
    </row>
    <row r="9" spans="1:31" x14ac:dyDescent="0.4">
      <c r="A9" s="19" t="str">
        <f>'Classement QUALIF'!P25</f>
        <v>LE CASTILLION 1</v>
      </c>
      <c r="B9" s="18"/>
      <c r="V9" s="1" t="str">
        <f>A10</f>
        <v>LE CASTILLION 2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2</v>
      </c>
      <c r="Y9" s="3">
        <f t="array" ref="Y9">SUM((home=V9)*(homescore=visitorscore)*ISNUMBER(visitorscore),(visitor=V9)*(visitorscore=homescore)*ISNUMBER(homescore))</f>
        <v>0</v>
      </c>
      <c r="Z9" s="3">
        <f t="array" ref="Z9">SUM((home=V9)*(homescore&lt;visitorscore),(visitor=V9)*(visitorscore&lt;homescore))</f>
        <v>1</v>
      </c>
      <c r="AA9" s="4">
        <f>SUMIF(home,V9,homescore)+SUMIF(visitor,V9,visitorscore)</f>
        <v>10</v>
      </c>
      <c r="AB9" s="5">
        <f>SUMIF(home,V9,visitorscore)+SUMIF(visitor,V9,homescore)</f>
        <v>8</v>
      </c>
      <c r="AC9" s="13">
        <f>AA9-AB9</f>
        <v>2</v>
      </c>
      <c r="AD9" s="4">
        <f>X9*Options!$B$2+Y9*Options!$B$3+Z9*Options!$B$4+VLOOKUP(V9,$A$7:$B$10,2,0)</f>
        <v>6</v>
      </c>
      <c r="AE9">
        <f>AA9+AC9*10000+AD9*100000000</f>
        <v>600020010</v>
      </c>
    </row>
    <row r="10" spans="1:31" x14ac:dyDescent="0.4">
      <c r="A10" s="19" t="s">
        <v>279</v>
      </c>
      <c r="B10" s="18"/>
    </row>
    <row r="11" spans="1:31" x14ac:dyDescent="0.4">
      <c r="A11" s="23"/>
      <c r="B11" s="18"/>
    </row>
    <row r="14" spans="1:31" x14ac:dyDescent="0.4">
      <c r="A14" s="15" t="s">
        <v>157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LA CORDEE 2</v>
      </c>
      <c r="B15" s="6" t="str">
        <f>A8</f>
        <v>GAI SEJOUR 2</v>
      </c>
      <c r="C15" s="7">
        <v>3</v>
      </c>
      <c r="D15" s="7" t="s">
        <v>0</v>
      </c>
      <c r="E15" s="7">
        <v>1</v>
      </c>
      <c r="F15" s="13" t="s">
        <v>97</v>
      </c>
    </row>
    <row r="16" spans="1:31" x14ac:dyDescent="0.4">
      <c r="A16" s="6" t="str">
        <f>A8</f>
        <v>GAI SEJOUR 2</v>
      </c>
      <c r="B16" s="6" t="str">
        <f>A9</f>
        <v>LE CASTILLION 1</v>
      </c>
      <c r="C16" s="7">
        <v>5</v>
      </c>
      <c r="D16" s="7" t="s">
        <v>0</v>
      </c>
      <c r="E16" s="7">
        <v>3</v>
      </c>
      <c r="F16" s="13" t="s">
        <v>93</v>
      </c>
      <c r="H16" s="16" t="s">
        <v>20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LA CORDEE 2</v>
      </c>
      <c r="B17" s="6" t="str">
        <f>A10</f>
        <v>LE CASTILLION 2</v>
      </c>
      <c r="C17" s="7">
        <v>1</v>
      </c>
      <c r="D17" s="7" t="s">
        <v>0</v>
      </c>
      <c r="E17" s="7">
        <v>8</v>
      </c>
      <c r="F17" s="13" t="s">
        <v>91</v>
      </c>
      <c r="H17" s="14" t="str">
        <f t="array" ref="H17">INDEX($V$6:$V$9,MATCH(LARGE($AE$6:$AE$9-ROW($AE$6:$AE$9)/COUNT($AE$6:$AE$9),ROW(H17)-ROW(H$17)+1),$AE$6:$AE$9-ROW($AE$6:$AE$9)/COUNT($AE$6:$AE$9),0))</f>
        <v>GAI SEJOUR 2</v>
      </c>
      <c r="I17" s="2">
        <f>VLOOKUP($H17,$V$6:$AD$9,2,0)</f>
        <v>3</v>
      </c>
      <c r="J17" s="3">
        <f>VLOOKUP($H17,$V$6:$AD$9,3,0)</f>
        <v>2</v>
      </c>
      <c r="K17" s="3">
        <f>VLOOKUP($H17,$V$6:$AD$9,4,0)</f>
        <v>0</v>
      </c>
      <c r="L17" s="3">
        <f>VLOOKUP($H17,$V$6:$AD$9,5,0)</f>
        <v>1</v>
      </c>
      <c r="M17" s="4">
        <f>VLOOKUP($H17,$V$6:$AD$9,6,0)</f>
        <v>12</v>
      </c>
      <c r="N17" s="5">
        <f>VLOOKUP($H17,$V$6:$AD$9,7,0)</f>
        <v>6</v>
      </c>
      <c r="O17" s="3">
        <f>VLOOKUP($H17,$V$6:$AD$9,8,0)</f>
        <v>6</v>
      </c>
      <c r="P17" s="4">
        <f>VLOOKUP($H17,$V$6:$AD$9,9,0)</f>
        <v>6</v>
      </c>
    </row>
    <row r="18" spans="1:16" x14ac:dyDescent="0.4">
      <c r="A18" s="6" t="str">
        <f>A9</f>
        <v>LE CASTILLION 1</v>
      </c>
      <c r="B18" s="6" t="str">
        <f>A7</f>
        <v>LA CORDEE 2</v>
      </c>
      <c r="C18" s="7">
        <v>2</v>
      </c>
      <c r="D18" s="7" t="s">
        <v>0</v>
      </c>
      <c r="E18" s="7">
        <v>2</v>
      </c>
      <c r="F18" s="13" t="s">
        <v>94</v>
      </c>
      <c r="H18" t="str">
        <f t="array" ref="H18">INDEX($V$6:$V$9,MATCH(LARGE($AE$6:$AE$9-ROW($AE$6:$AE$9)/COUNT($AE$6:$AE$9),ROW(H18)-ROW(H$17)+1),$AE$6:$AE$9-ROW($AE$6:$AE$9)/COUNT($AE$6:$AE$9),0))</f>
        <v>LE CASTILLION 2</v>
      </c>
      <c r="I18" s="2">
        <f>VLOOKUP($H18,$V$6:$AD$9,2,0)</f>
        <v>3</v>
      </c>
      <c r="J18" s="3">
        <f>VLOOKUP($H18,$V$6:$AD$9,3,0)</f>
        <v>2</v>
      </c>
      <c r="K18" s="3">
        <f>VLOOKUP($H18,$V$6:$AD$9,4,0)</f>
        <v>0</v>
      </c>
      <c r="L18" s="3">
        <f>VLOOKUP($H18,$V$6:$AD$9,5,0)</f>
        <v>1</v>
      </c>
      <c r="M18" s="4">
        <f>VLOOKUP($H18,$V$6:$AD$9,6,0)</f>
        <v>10</v>
      </c>
      <c r="N18" s="5">
        <f>VLOOKUP($H18,$V$6:$AD$9,7,0)</f>
        <v>8</v>
      </c>
      <c r="O18" s="3">
        <f>VLOOKUP($H18,$V$6:$AD$9,8,0)</f>
        <v>2</v>
      </c>
      <c r="P18" s="4">
        <f>VLOOKUP($H18,$V$6:$AD$9,9,0)</f>
        <v>6</v>
      </c>
    </row>
    <row r="19" spans="1:16" x14ac:dyDescent="0.4">
      <c r="A19" s="6" t="str">
        <f>A10</f>
        <v>LE CASTILLION 2</v>
      </c>
      <c r="B19" s="6" t="str">
        <f>A9</f>
        <v>LE CASTILLION 1</v>
      </c>
      <c r="C19" s="7">
        <v>2</v>
      </c>
      <c r="D19" s="7" t="s">
        <v>0</v>
      </c>
      <c r="E19" s="7">
        <v>1</v>
      </c>
      <c r="F19" s="13" t="s">
        <v>95</v>
      </c>
      <c r="H19" t="str">
        <f t="array" ref="H19">INDEX($V$6:$V$9,MATCH(LARGE($AE$6:$AE$9-ROW($AE$6:$AE$9)/COUNT($AE$6:$AE$9),ROW(H19)-ROW(H$17)+1),$AE$6:$AE$9-ROW($AE$6:$AE$9)/COUNT($AE$6:$AE$9),0))</f>
        <v>LA CORDEE 2</v>
      </c>
      <c r="I19" s="2">
        <f>VLOOKUP($H19,$V$6:$AD$9,2,0)</f>
        <v>3</v>
      </c>
      <c r="J19" s="3">
        <f>VLOOKUP($H19,$V$6:$AD$9,3,0)</f>
        <v>1</v>
      </c>
      <c r="K19" s="3">
        <f>VLOOKUP($H19,$V$6:$AD$9,4,0)</f>
        <v>1</v>
      </c>
      <c r="L19" s="3">
        <f>VLOOKUP($H19,$V$6:$AD$9,5,0)</f>
        <v>1</v>
      </c>
      <c r="M19" s="4">
        <f>VLOOKUP($H19,$V$6:$AD$9,6,0)</f>
        <v>6</v>
      </c>
      <c r="N19" s="5">
        <f>VLOOKUP($H19,$V$6:$AD$9,7,0)</f>
        <v>11</v>
      </c>
      <c r="O19" s="3">
        <f>VLOOKUP($H19,$V$6:$AD$9,8,0)</f>
        <v>-5</v>
      </c>
      <c r="P19" s="4">
        <f>VLOOKUP($H19,$V$6:$AD$9,9,0)</f>
        <v>4</v>
      </c>
    </row>
    <row r="20" spans="1:16" x14ac:dyDescent="0.4">
      <c r="A20" s="6" t="str">
        <f>A8</f>
        <v>GAI SEJOUR 2</v>
      </c>
      <c r="B20" s="6" t="str">
        <f>A10</f>
        <v>LE CASTILLION 2</v>
      </c>
      <c r="C20" s="7">
        <v>6</v>
      </c>
      <c r="D20" s="7" t="s">
        <v>0</v>
      </c>
      <c r="E20" s="7">
        <v>0</v>
      </c>
      <c r="F20" s="13" t="s">
        <v>96</v>
      </c>
      <c r="H20" t="str">
        <f t="array" ref="H20">INDEX($V$6:$V$9,MATCH(LARGE($AE$6:$AE$9-ROW($AE$6:$AE$9)/COUNT($AE$6:$AE$9),ROW(H20)-ROW(H$17)+1),$AE$6:$AE$9-ROW($AE$6:$AE$9)/COUNT($AE$6:$AE$9),0))</f>
        <v>LE CASTILLION 1</v>
      </c>
      <c r="I20" s="2">
        <f>VLOOKUP($H20,$V$6:$AD$9,2,0)</f>
        <v>3</v>
      </c>
      <c r="J20" s="3">
        <f>VLOOKUP($H20,$V$6:$AD$9,3,0)</f>
        <v>0</v>
      </c>
      <c r="K20" s="3">
        <f>VLOOKUP($H20,$V$6:$AD$9,4,0)</f>
        <v>1</v>
      </c>
      <c r="L20" s="3">
        <f>VLOOKUP($H20,$V$6:$AD$9,5,0)</f>
        <v>2</v>
      </c>
      <c r="M20" s="4">
        <f>VLOOKUP($H20,$V$6:$AD$9,6,0)</f>
        <v>6</v>
      </c>
      <c r="N20" s="5">
        <f>VLOOKUP($H20,$V$6:$AD$9,7,0)</f>
        <v>9</v>
      </c>
      <c r="O20" s="3">
        <f>VLOOKUP($H20,$V$6:$AD$9,8,0)</f>
        <v>-3</v>
      </c>
      <c r="P20" s="4">
        <f>VLOOKUP($H20,$V$6:$AD$9,9,0)</f>
        <v>1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scale="5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8"/>
  <sheetViews>
    <sheetView zoomScale="70" zoomScaleNormal="70" workbookViewId="0">
      <selection activeCell="F11" sqref="F11"/>
    </sheetView>
  </sheetViews>
  <sheetFormatPr baseColWidth="10" defaultColWidth="9.15234375" defaultRowHeight="14.6" x14ac:dyDescent="0.4"/>
  <cols>
    <col min="1" max="1" width="17.3046875" customWidth="1"/>
    <col min="2" max="2" width="16.15234375" customWidth="1"/>
    <col min="3" max="5" width="3.84375" customWidth="1"/>
    <col min="6" max="6" width="19.3046875" bestFit="1" customWidth="1"/>
    <col min="7" max="7" width="8.3046875" style="3" customWidth="1"/>
    <col min="8" max="8" width="20" style="3" bestFit="1" customWidth="1"/>
    <col min="9" max="9" width="5" style="3" customWidth="1"/>
    <col min="10" max="16" width="5" customWidth="1"/>
    <col min="20" max="20" width="11.3828125" customWidth="1"/>
    <col min="22" max="22" width="6.15234375" hidden="1" customWidth="1"/>
    <col min="23" max="23" width="3.3828125" hidden="1" customWidth="1"/>
    <col min="24" max="24" width="2.84375" hidden="1" customWidth="1"/>
    <col min="25" max="25" width="2.3046875" hidden="1" customWidth="1"/>
    <col min="26" max="26" width="2" hidden="1" customWidth="1"/>
    <col min="27" max="27" width="3.3046875" hidden="1" customWidth="1"/>
    <col min="28" max="29" width="3.53515625" hidden="1" customWidth="1"/>
    <col min="30" max="30" width="4.15234375" hidden="1" customWidth="1"/>
    <col min="31" max="31" width="11.3828125" hidden="1" customWidth="1"/>
  </cols>
  <sheetData>
    <row r="1" spans="1:31" ht="46.3" x14ac:dyDescent="1.2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4" spans="1:31" ht="28.3" x14ac:dyDescent="0.75">
      <c r="A4" s="28" t="s">
        <v>110</v>
      </c>
      <c r="B4" s="18"/>
    </row>
    <row r="5" spans="1:31" x14ac:dyDescent="0.4">
      <c r="A5" s="22"/>
      <c r="B5" s="18"/>
      <c r="W5" s="8" t="s">
        <v>10</v>
      </c>
      <c r="X5" s="9" t="s">
        <v>4</v>
      </c>
      <c r="Y5" s="9" t="s">
        <v>5</v>
      </c>
      <c r="Z5" s="9" t="s">
        <v>6</v>
      </c>
      <c r="AA5" s="10" t="s">
        <v>8</v>
      </c>
      <c r="AB5" s="11" t="s">
        <v>9</v>
      </c>
      <c r="AC5" s="9" t="s">
        <v>11</v>
      </c>
      <c r="AD5" s="10" t="s">
        <v>7</v>
      </c>
      <c r="AE5" s="25" t="s">
        <v>15</v>
      </c>
    </row>
    <row r="6" spans="1:31" x14ac:dyDescent="0.4">
      <c r="A6" s="17" t="s">
        <v>29</v>
      </c>
      <c r="B6" s="27" t="s">
        <v>16</v>
      </c>
      <c r="V6" s="12" t="str">
        <f>A7</f>
        <v>LE CALIDON</v>
      </c>
      <c r="W6" s="2">
        <f t="array" ref="W6">SUM(($A$15:$A$41=V6)*(ISNUMBER($C$15:$C$41)),($B$15:$B$41=V6)*(ISNUMBER($E$15:$E$41)))</f>
        <v>3</v>
      </c>
      <c r="X6" s="3">
        <f t="array" ref="X6">SUM((home=V6)*(homescore&gt;visitorscore),(visitor=V6)*(visitorscore&gt;homescore))</f>
        <v>1</v>
      </c>
      <c r="Y6" s="3">
        <f t="array" ref="Y6">SUM((home=V6)*(homescore=visitorscore)*ISNUMBER(visitorscore),(visitor=V6)*(visitorscore=homescore)*ISNUMBER(homescore))</f>
        <v>1</v>
      </c>
      <c r="Z6" s="3">
        <f t="array" ref="Z6">SUM((home=V6)*(homescore&lt;visitorscore),(visitor=V6)*(visitorscore&lt;homescore))</f>
        <v>1</v>
      </c>
      <c r="AA6" s="4">
        <f>SUMIF(home,V6,homescore)+SUMIF(visitor,V6,visitorscore)</f>
        <v>7</v>
      </c>
      <c r="AB6" s="5">
        <f>SUMIF(home,V6,visitorscore)+SUMIF(visitor,V6,homescore)</f>
        <v>5</v>
      </c>
      <c r="AC6" s="13">
        <f>AA6-AB6</f>
        <v>2</v>
      </c>
      <c r="AD6" s="4">
        <f>X6*Options!$B$2+Y6*Options!$B$3+Z6*Options!$B$4+VLOOKUP(V6,$A$7:$B$10,2,0)</f>
        <v>4</v>
      </c>
      <c r="AE6">
        <f>AA6+AC6*10000+AD6*100000000</f>
        <v>400020007</v>
      </c>
    </row>
    <row r="7" spans="1:31" x14ac:dyDescent="0.4">
      <c r="A7" s="19" t="str">
        <f>'Classement QUALIF'!T19</f>
        <v>LE CALIDON</v>
      </c>
      <c r="B7" s="18"/>
      <c r="V7" s="1" t="str">
        <f>A8</f>
        <v>CHAFRIPONS 2</v>
      </c>
      <c r="W7" s="2">
        <f t="array" ref="W7">SUM(($A$15:$A$41=V7)*(ISNUMBER($C$15:$C$41)),($B$15:$B$41=V7)*(ISNUMBER($E$15:$E$41)))</f>
        <v>3</v>
      </c>
      <c r="X7" s="3">
        <f t="array" ref="X7">SUM((home=V7)*(homescore&gt;visitorscore),(visitor=V7)*(visitorscore&gt;homescore))</f>
        <v>1</v>
      </c>
      <c r="Y7" s="3">
        <f t="array" ref="Y7">SUM((home=V7)*(homescore=visitorscore)*ISNUMBER(visitorscore),(visitor=V7)*(visitorscore=homescore)*ISNUMBER(homescore))</f>
        <v>1</v>
      </c>
      <c r="Z7" s="3">
        <f t="array" ref="Z7">SUM((home=V7)*(homescore&lt;visitorscore),(visitor=V7)*(visitorscore&lt;homescore))</f>
        <v>1</v>
      </c>
      <c r="AA7" s="4">
        <f>SUMIF(home,V7,homescore)+SUMIF(visitor,V7,visitorscore)</f>
        <v>8</v>
      </c>
      <c r="AB7" s="5">
        <f>SUMIF(home,V7,visitorscore)+SUMIF(visitor,V7,homescore)</f>
        <v>5</v>
      </c>
      <c r="AC7" s="13">
        <f>AA7-AB7</f>
        <v>3</v>
      </c>
      <c r="AD7" s="4">
        <f>X7*Options!$B$2+Y7*Options!$B$3+Z7*Options!$B$4+VLOOKUP(V7,$A$7:$B$10,2,0)</f>
        <v>4</v>
      </c>
      <c r="AE7">
        <f>AA7+AC7*10000+AD7*100000000</f>
        <v>400030008</v>
      </c>
    </row>
    <row r="8" spans="1:31" x14ac:dyDescent="0.4">
      <c r="A8" s="19" t="str">
        <f>'Classement QUALIF'!T20</f>
        <v>CHAFRIPONS 2</v>
      </c>
      <c r="B8" s="18"/>
      <c r="V8" s="1" t="str">
        <f>A9</f>
        <v>CS OPALION</v>
      </c>
      <c r="W8" s="2">
        <f t="array" ref="W8">SUM(($A$15:$A$41=V8)*(ISNUMBER($C$15:$C$41)),($B$15:$B$41=V8)*(ISNUMBER($E$15:$E$41)))</f>
        <v>3</v>
      </c>
      <c r="X8" s="3">
        <f t="array" ref="X8">SUM((home=V8)*(homescore&gt;visitorscore),(visitor=V8)*(visitorscore&gt;homescore))</f>
        <v>3</v>
      </c>
      <c r="Y8" s="3">
        <f t="array" ref="Y8">SUM((home=V8)*(homescore=visitorscore)*ISNUMBER(visitorscore),(visitor=V8)*(visitorscore=homescore)*ISNUMBER(homescore))</f>
        <v>0</v>
      </c>
      <c r="Z8" s="3">
        <f t="array" ref="Z8">SUM((home=V8)*(homescore&lt;visitorscore),(visitor=V8)*(visitorscore&lt;homescore))</f>
        <v>0</v>
      </c>
      <c r="AA8" s="4">
        <f>SUMIF(home,V8,homescore)+SUMIF(visitor,V8,visitorscore)</f>
        <v>9</v>
      </c>
      <c r="AB8" s="5">
        <f>SUMIF(home,V8,visitorscore)+SUMIF(visitor,V8,homescore)</f>
        <v>4</v>
      </c>
      <c r="AC8" s="13">
        <f>AA8-AB8</f>
        <v>5</v>
      </c>
      <c r="AD8" s="4">
        <f>X8*Options!$B$2+Y8*Options!$B$3+Z8*Options!$B$4+VLOOKUP(V8,$A$7:$B$10,2,0)</f>
        <v>9</v>
      </c>
      <c r="AE8">
        <f>AA8+AC8*10000+AD8*100000000</f>
        <v>900050009</v>
      </c>
    </row>
    <row r="9" spans="1:31" x14ac:dyDescent="0.4">
      <c r="A9" s="19" t="str">
        <f>'Classement QUALIF'!T21</f>
        <v>CS OPALION</v>
      </c>
      <c r="B9" s="18"/>
      <c r="V9" s="1" t="str">
        <f>A10</f>
        <v>LES OLIVIERS B</v>
      </c>
      <c r="W9" s="2">
        <f t="array" ref="W9">SUM(($A$15:$A$41=V9)*(ISNUMBER($C$15:$C$41)),($B$15:$B$41=V9)*(ISNUMBER($E$15:$E$41)))</f>
        <v>3</v>
      </c>
      <c r="X9" s="3">
        <f t="array" ref="X9">SUM((home=V9)*(homescore&gt;visitorscore),(visitor=V9)*(visitorscore&gt;homescore))</f>
        <v>0</v>
      </c>
      <c r="Y9" s="3">
        <f t="array" ref="Y9">SUM((home=V9)*(homescore=visitorscore)*ISNUMBER(visitorscore),(visitor=V9)*(visitorscore=homescore)*ISNUMBER(homescore))</f>
        <v>0</v>
      </c>
      <c r="Z9" s="3">
        <f t="array" ref="Z9">SUM((home=V9)*(homescore&lt;visitorscore),(visitor=V9)*(visitorscore&lt;homescore))</f>
        <v>3</v>
      </c>
      <c r="AA9" s="4">
        <f>SUMIF(home,V9,homescore)+SUMIF(visitor,V9,visitorscore)</f>
        <v>1</v>
      </c>
      <c r="AB9" s="5">
        <f>SUMIF(home,V9,visitorscore)+SUMIF(visitor,V9,homescore)</f>
        <v>11</v>
      </c>
      <c r="AC9" s="13">
        <f>AA9-AB9</f>
        <v>-10</v>
      </c>
      <c r="AD9" s="4">
        <f>X9*Options!$B$2+Y9*Options!$B$3+Z9*Options!$B$4+VLOOKUP(V9,$A$7:$B$10,2,0)</f>
        <v>0</v>
      </c>
      <c r="AE9">
        <f>AA9+AC9*10000+AD9*100000000</f>
        <v>-99999</v>
      </c>
    </row>
    <row r="10" spans="1:31" x14ac:dyDescent="0.4">
      <c r="A10" s="19" t="str">
        <f>'Classement QUALIF'!T22</f>
        <v>LES OLIVIERS B</v>
      </c>
      <c r="B10" s="18"/>
    </row>
    <row r="11" spans="1:31" x14ac:dyDescent="0.4">
      <c r="A11" s="23"/>
      <c r="B11" s="18"/>
    </row>
    <row r="14" spans="1:31" x14ac:dyDescent="0.4">
      <c r="A14" s="15" t="s">
        <v>158</v>
      </c>
      <c r="C14" s="63" t="s">
        <v>75</v>
      </c>
      <c r="D14" s="63"/>
      <c r="E14" s="63"/>
      <c r="F14" s="29" t="s">
        <v>30</v>
      </c>
    </row>
    <row r="15" spans="1:31" x14ac:dyDescent="0.4">
      <c r="A15" s="6" t="str">
        <f>A7</f>
        <v>LE CALIDON</v>
      </c>
      <c r="B15" s="6" t="str">
        <f>A8</f>
        <v>CHAFRIPONS 2</v>
      </c>
      <c r="C15" s="7">
        <v>2</v>
      </c>
      <c r="D15" s="7" t="s">
        <v>0</v>
      </c>
      <c r="E15" s="7">
        <v>2</v>
      </c>
      <c r="F15" s="13" t="s">
        <v>97</v>
      </c>
    </row>
    <row r="16" spans="1:31" x14ac:dyDescent="0.4">
      <c r="A16" s="6" t="str">
        <f>A8</f>
        <v>CHAFRIPONS 2</v>
      </c>
      <c r="B16" s="6" t="str">
        <f>A9</f>
        <v>CS OPALION</v>
      </c>
      <c r="C16" s="7">
        <v>2</v>
      </c>
      <c r="D16" s="7" t="s">
        <v>0</v>
      </c>
      <c r="E16" s="7">
        <v>3</v>
      </c>
      <c r="F16" s="13" t="s">
        <v>93</v>
      </c>
      <c r="H16" s="16" t="s">
        <v>20</v>
      </c>
      <c r="I16" s="8" t="s">
        <v>10</v>
      </c>
      <c r="J16" s="9" t="s">
        <v>4</v>
      </c>
      <c r="K16" s="9" t="s">
        <v>5</v>
      </c>
      <c r="L16" s="9" t="s">
        <v>6</v>
      </c>
      <c r="M16" s="10" t="s">
        <v>8</v>
      </c>
      <c r="N16" s="11" t="s">
        <v>9</v>
      </c>
      <c r="O16" s="9" t="s">
        <v>11</v>
      </c>
      <c r="P16" s="10" t="s">
        <v>7</v>
      </c>
    </row>
    <row r="17" spans="1:16" x14ac:dyDescent="0.4">
      <c r="A17" s="6" t="str">
        <f>A7</f>
        <v>LE CALIDON</v>
      </c>
      <c r="B17" s="6" t="str">
        <f>A10</f>
        <v>LES OLIVIERS B</v>
      </c>
      <c r="C17" s="7">
        <v>4</v>
      </c>
      <c r="D17" s="7" t="s">
        <v>0</v>
      </c>
      <c r="E17" s="7">
        <v>0</v>
      </c>
      <c r="F17" s="13" t="s">
        <v>91</v>
      </c>
      <c r="H17" s="14" t="str">
        <f t="array" ref="H17">INDEX($V$6:$V$9,MATCH(LARGE($AE$6:$AE$9-ROW($AE$6:$AE$9)/COUNT($AE$6:$AE$9),ROW(H17)-ROW(H$17)+1),$AE$6:$AE$9-ROW($AE$6:$AE$9)/COUNT($AE$6:$AE$9),0))</f>
        <v>CS OPALION</v>
      </c>
      <c r="I17" s="2">
        <f>VLOOKUP($H17,$V$6:$AD$9,2,0)</f>
        <v>3</v>
      </c>
      <c r="J17" s="3">
        <f>VLOOKUP($H17,$V$6:$AD$9,3,0)</f>
        <v>3</v>
      </c>
      <c r="K17" s="3">
        <f>VLOOKUP($H17,$V$6:$AD$9,4,0)</f>
        <v>0</v>
      </c>
      <c r="L17" s="3">
        <f>VLOOKUP($H17,$V$6:$AD$9,5,0)</f>
        <v>0</v>
      </c>
      <c r="M17" s="4">
        <f>VLOOKUP($H17,$V$6:$AD$9,6,0)</f>
        <v>9</v>
      </c>
      <c r="N17" s="5">
        <f>VLOOKUP($H17,$V$6:$AD$9,7,0)</f>
        <v>4</v>
      </c>
      <c r="O17" s="3">
        <f>VLOOKUP($H17,$V$6:$AD$9,8,0)</f>
        <v>5</v>
      </c>
      <c r="P17" s="4">
        <f>VLOOKUP($H17,$V$6:$AD$9,9,0)</f>
        <v>9</v>
      </c>
    </row>
    <row r="18" spans="1:16" x14ac:dyDescent="0.4">
      <c r="A18" s="6" t="str">
        <f>A9</f>
        <v>CS OPALION</v>
      </c>
      <c r="B18" s="6" t="str">
        <f>A7</f>
        <v>LE CALIDON</v>
      </c>
      <c r="C18" s="7">
        <v>3</v>
      </c>
      <c r="D18" s="7" t="s">
        <v>0</v>
      </c>
      <c r="E18" s="7">
        <v>1</v>
      </c>
      <c r="F18" s="13" t="s">
        <v>94</v>
      </c>
      <c r="H18" t="str">
        <f t="array" ref="H18">INDEX($V$6:$V$9,MATCH(LARGE($AE$6:$AE$9-ROW($AE$6:$AE$9)/COUNT($AE$6:$AE$9),ROW(H18)-ROW(H$17)+1),$AE$6:$AE$9-ROW($AE$6:$AE$9)/COUNT($AE$6:$AE$9),0))</f>
        <v>CHAFRIPONS 2</v>
      </c>
      <c r="I18" s="2">
        <f>VLOOKUP($H18,$V$6:$AD$9,2,0)</f>
        <v>3</v>
      </c>
      <c r="J18" s="3">
        <f>VLOOKUP($H18,$V$6:$AD$9,3,0)</f>
        <v>1</v>
      </c>
      <c r="K18" s="3">
        <f>VLOOKUP($H18,$V$6:$AD$9,4,0)</f>
        <v>1</v>
      </c>
      <c r="L18" s="3">
        <f>VLOOKUP($H18,$V$6:$AD$9,5,0)</f>
        <v>1</v>
      </c>
      <c r="M18" s="4">
        <f>VLOOKUP($H18,$V$6:$AD$9,6,0)</f>
        <v>8</v>
      </c>
      <c r="N18" s="5">
        <f>VLOOKUP($H18,$V$6:$AD$9,7,0)</f>
        <v>5</v>
      </c>
      <c r="O18" s="3">
        <f>VLOOKUP($H18,$V$6:$AD$9,8,0)</f>
        <v>3</v>
      </c>
      <c r="P18" s="4">
        <f>VLOOKUP($H18,$V$6:$AD$9,9,0)</f>
        <v>4</v>
      </c>
    </row>
    <row r="19" spans="1:16" x14ac:dyDescent="0.4">
      <c r="A19" s="6" t="str">
        <f>A10</f>
        <v>LES OLIVIERS B</v>
      </c>
      <c r="B19" s="6" t="str">
        <f>A9</f>
        <v>CS OPALION</v>
      </c>
      <c r="C19" s="7">
        <v>1</v>
      </c>
      <c r="D19" s="7" t="s">
        <v>0</v>
      </c>
      <c r="E19" s="7">
        <v>3</v>
      </c>
      <c r="F19" s="13" t="s">
        <v>95</v>
      </c>
      <c r="H19" t="str">
        <f t="array" ref="H19">INDEX($V$6:$V$9,MATCH(LARGE($AE$6:$AE$9-ROW($AE$6:$AE$9)/COUNT($AE$6:$AE$9),ROW(H19)-ROW(H$17)+1),$AE$6:$AE$9-ROW($AE$6:$AE$9)/COUNT($AE$6:$AE$9),0))</f>
        <v>LE CALIDON</v>
      </c>
      <c r="I19" s="2">
        <f>VLOOKUP($H19,$V$6:$AD$9,2,0)</f>
        <v>3</v>
      </c>
      <c r="J19" s="3">
        <f>VLOOKUP($H19,$V$6:$AD$9,3,0)</f>
        <v>1</v>
      </c>
      <c r="K19" s="3">
        <f>VLOOKUP($H19,$V$6:$AD$9,4,0)</f>
        <v>1</v>
      </c>
      <c r="L19" s="3">
        <f>VLOOKUP($H19,$V$6:$AD$9,5,0)</f>
        <v>1</v>
      </c>
      <c r="M19" s="4">
        <f>VLOOKUP($H19,$V$6:$AD$9,6,0)</f>
        <v>7</v>
      </c>
      <c r="N19" s="5">
        <f>VLOOKUP($H19,$V$6:$AD$9,7,0)</f>
        <v>5</v>
      </c>
      <c r="O19" s="3">
        <f>VLOOKUP($H19,$V$6:$AD$9,8,0)</f>
        <v>2</v>
      </c>
      <c r="P19" s="4">
        <f>VLOOKUP($H19,$V$6:$AD$9,9,0)</f>
        <v>4</v>
      </c>
    </row>
    <row r="20" spans="1:16" x14ac:dyDescent="0.4">
      <c r="A20" s="6" t="str">
        <f>A8</f>
        <v>CHAFRIPONS 2</v>
      </c>
      <c r="B20" s="6" t="str">
        <f>A10</f>
        <v>LES OLIVIERS B</v>
      </c>
      <c r="C20" s="7">
        <v>4</v>
      </c>
      <c r="D20" s="7" t="s">
        <v>0</v>
      </c>
      <c r="E20" s="7">
        <v>0</v>
      </c>
      <c r="F20" s="13" t="s">
        <v>96</v>
      </c>
      <c r="H20" t="str">
        <f t="array" ref="H20">INDEX($V$6:$V$9,MATCH(LARGE($AE$6:$AE$9-ROW($AE$6:$AE$9)/COUNT($AE$6:$AE$9),ROW(H20)-ROW(H$17)+1),$AE$6:$AE$9-ROW($AE$6:$AE$9)/COUNT($AE$6:$AE$9),0))</f>
        <v>LES OLIVIERS B</v>
      </c>
      <c r="I20" s="2">
        <f>VLOOKUP($H20,$V$6:$AD$9,2,0)</f>
        <v>3</v>
      </c>
      <c r="J20" s="3">
        <f>VLOOKUP($H20,$V$6:$AD$9,3,0)</f>
        <v>0</v>
      </c>
      <c r="K20" s="3">
        <f>VLOOKUP($H20,$V$6:$AD$9,4,0)</f>
        <v>0</v>
      </c>
      <c r="L20" s="3">
        <f>VLOOKUP($H20,$V$6:$AD$9,5,0)</f>
        <v>3</v>
      </c>
      <c r="M20" s="4">
        <f>VLOOKUP($H20,$V$6:$AD$9,6,0)</f>
        <v>1</v>
      </c>
      <c r="N20" s="5">
        <f>VLOOKUP($H20,$V$6:$AD$9,7,0)</f>
        <v>11</v>
      </c>
      <c r="O20" s="3">
        <f>VLOOKUP($H20,$V$6:$AD$9,8,0)</f>
        <v>-10</v>
      </c>
      <c r="P20" s="4">
        <f>VLOOKUP($H20,$V$6:$AD$9,9,0)</f>
        <v>0</v>
      </c>
    </row>
    <row r="22" spans="1:16" x14ac:dyDescent="0.4">
      <c r="G22"/>
      <c r="H22"/>
      <c r="I22"/>
    </row>
    <row r="23" spans="1:16" x14ac:dyDescent="0.4">
      <c r="G23"/>
      <c r="H23"/>
      <c r="I23"/>
    </row>
    <row r="24" spans="1:16" x14ac:dyDescent="0.4">
      <c r="G24"/>
      <c r="H24"/>
      <c r="I24"/>
    </row>
    <row r="25" spans="1:16" x14ac:dyDescent="0.4">
      <c r="G25"/>
      <c r="H25"/>
      <c r="I25"/>
    </row>
    <row r="26" spans="1:16" x14ac:dyDescent="0.4">
      <c r="G26"/>
      <c r="H26"/>
      <c r="I26"/>
    </row>
    <row r="27" spans="1:16" x14ac:dyDescent="0.4">
      <c r="G27"/>
      <c r="H27"/>
      <c r="I27"/>
    </row>
    <row r="28" spans="1:16" x14ac:dyDescent="0.4">
      <c r="G28"/>
      <c r="H28"/>
      <c r="I28"/>
    </row>
    <row r="29" spans="1:16" x14ac:dyDescent="0.4">
      <c r="G29"/>
      <c r="H29"/>
      <c r="I29"/>
    </row>
    <row r="30" spans="1:16" x14ac:dyDescent="0.4">
      <c r="G30"/>
      <c r="H30"/>
      <c r="I30"/>
    </row>
    <row r="31" spans="1:16" x14ac:dyDescent="0.4">
      <c r="G31"/>
      <c r="H31"/>
      <c r="I31"/>
    </row>
    <row r="32" spans="1:16" x14ac:dyDescent="0.4">
      <c r="G32"/>
      <c r="H32"/>
      <c r="I32"/>
    </row>
    <row r="33" spans="7:9" x14ac:dyDescent="0.4">
      <c r="G33"/>
      <c r="H33"/>
      <c r="I33"/>
    </row>
    <row r="34" spans="7:9" x14ac:dyDescent="0.4">
      <c r="G34"/>
      <c r="H34"/>
      <c r="I34"/>
    </row>
    <row r="35" spans="7:9" x14ac:dyDescent="0.4">
      <c r="G35"/>
      <c r="H35"/>
      <c r="I35"/>
    </row>
    <row r="36" spans="7:9" x14ac:dyDescent="0.4">
      <c r="G36"/>
      <c r="H36"/>
      <c r="I36"/>
    </row>
    <row r="37" spans="7:9" x14ac:dyDescent="0.4">
      <c r="G37"/>
      <c r="H37"/>
      <c r="I37"/>
    </row>
    <row r="38" spans="7:9" x14ac:dyDescent="0.4">
      <c r="G38"/>
      <c r="H38"/>
      <c r="I38"/>
    </row>
    <row r="39" spans="7:9" x14ac:dyDescent="0.4">
      <c r="G39"/>
      <c r="H39"/>
      <c r="I39"/>
    </row>
    <row r="40" spans="7:9" x14ac:dyDescent="0.4">
      <c r="G40"/>
      <c r="H40"/>
      <c r="I40"/>
    </row>
    <row r="41" spans="7:9" x14ac:dyDescent="0.4">
      <c r="G41"/>
      <c r="H41"/>
      <c r="I41"/>
    </row>
    <row r="42" spans="7:9" x14ac:dyDescent="0.4">
      <c r="G42"/>
      <c r="H42"/>
      <c r="I42"/>
    </row>
    <row r="43" spans="7:9" x14ac:dyDescent="0.4">
      <c r="G43"/>
      <c r="H43"/>
      <c r="I43"/>
    </row>
    <row r="44" spans="7:9" x14ac:dyDescent="0.4">
      <c r="G44"/>
      <c r="H44"/>
      <c r="I44"/>
    </row>
    <row r="45" spans="7:9" x14ac:dyDescent="0.4">
      <c r="G45"/>
      <c r="H45"/>
      <c r="I45"/>
    </row>
    <row r="46" spans="7:9" x14ac:dyDescent="0.4">
      <c r="G46"/>
      <c r="H46"/>
      <c r="I46"/>
    </row>
    <row r="47" spans="7:9" x14ac:dyDescent="0.4">
      <c r="G47"/>
      <c r="H47"/>
      <c r="I47"/>
    </row>
    <row r="48" spans="7:9" x14ac:dyDescent="0.4">
      <c r="G48"/>
      <c r="H48"/>
      <c r="I48"/>
    </row>
    <row r="49" spans="7:9" x14ac:dyDescent="0.4">
      <c r="G49"/>
      <c r="H49"/>
      <c r="I49"/>
    </row>
    <row r="50" spans="7:9" x14ac:dyDescent="0.4">
      <c r="G50"/>
      <c r="H50"/>
      <c r="I50"/>
    </row>
    <row r="51" spans="7:9" x14ac:dyDescent="0.4">
      <c r="G51"/>
      <c r="H51"/>
      <c r="I51"/>
    </row>
    <row r="52" spans="7:9" x14ac:dyDescent="0.4">
      <c r="G52"/>
      <c r="H52"/>
      <c r="I52"/>
    </row>
    <row r="53" spans="7:9" x14ac:dyDescent="0.4">
      <c r="G53"/>
      <c r="H53"/>
      <c r="I53"/>
    </row>
    <row r="54" spans="7:9" x14ac:dyDescent="0.4">
      <c r="G54"/>
      <c r="H54"/>
      <c r="I54"/>
    </row>
    <row r="55" spans="7:9" x14ac:dyDescent="0.4">
      <c r="G55"/>
      <c r="H55"/>
      <c r="I55"/>
    </row>
    <row r="56" spans="7:9" x14ac:dyDescent="0.4">
      <c r="G56"/>
      <c r="H56"/>
      <c r="I56"/>
    </row>
    <row r="57" spans="7:9" x14ac:dyDescent="0.4">
      <c r="G57"/>
      <c r="H57"/>
      <c r="I57"/>
    </row>
    <row r="58" spans="7:9" x14ac:dyDescent="0.4">
      <c r="G58"/>
      <c r="H58"/>
      <c r="I58"/>
    </row>
    <row r="59" spans="7:9" x14ac:dyDescent="0.4">
      <c r="G59"/>
      <c r="H59"/>
      <c r="I59"/>
    </row>
    <row r="60" spans="7:9" x14ac:dyDescent="0.4">
      <c r="G60"/>
      <c r="H60"/>
      <c r="I60"/>
    </row>
    <row r="61" spans="7:9" x14ac:dyDescent="0.4">
      <c r="G61"/>
      <c r="H61"/>
      <c r="I61"/>
    </row>
    <row r="62" spans="7:9" x14ac:dyDescent="0.4">
      <c r="G62"/>
      <c r="H62"/>
      <c r="I62"/>
    </row>
    <row r="63" spans="7:9" x14ac:dyDescent="0.4">
      <c r="G63"/>
      <c r="H63"/>
      <c r="I63"/>
    </row>
    <row r="64" spans="7:9" x14ac:dyDescent="0.4">
      <c r="G64"/>
      <c r="H64"/>
      <c r="I64"/>
    </row>
    <row r="65" spans="7:9" x14ac:dyDescent="0.4">
      <c r="G65"/>
      <c r="H65"/>
      <c r="I65"/>
    </row>
    <row r="66" spans="7:9" x14ac:dyDescent="0.4">
      <c r="G66"/>
      <c r="H66"/>
      <c r="I66"/>
    </row>
    <row r="67" spans="7:9" x14ac:dyDescent="0.4">
      <c r="G67"/>
      <c r="H67"/>
      <c r="I67"/>
    </row>
    <row r="68" spans="7:9" x14ac:dyDescent="0.4">
      <c r="G68"/>
      <c r="H68"/>
      <c r="I68"/>
    </row>
    <row r="69" spans="7:9" x14ac:dyDescent="0.4">
      <c r="G69"/>
      <c r="H69"/>
      <c r="I69"/>
    </row>
    <row r="70" spans="7:9" x14ac:dyDescent="0.4">
      <c r="G70"/>
      <c r="H70"/>
      <c r="I70"/>
    </row>
    <row r="71" spans="7:9" x14ac:dyDescent="0.4">
      <c r="G71"/>
      <c r="H71"/>
      <c r="I71"/>
    </row>
    <row r="72" spans="7:9" x14ac:dyDescent="0.4">
      <c r="G72"/>
      <c r="H72"/>
      <c r="I72"/>
    </row>
    <row r="73" spans="7:9" x14ac:dyDescent="0.4">
      <c r="G73"/>
      <c r="H73"/>
      <c r="I73"/>
    </row>
    <row r="74" spans="7:9" x14ac:dyDescent="0.4">
      <c r="G74"/>
      <c r="H74"/>
      <c r="I74"/>
    </row>
    <row r="75" spans="7:9" x14ac:dyDescent="0.4">
      <c r="G75"/>
      <c r="H75"/>
      <c r="I75"/>
    </row>
    <row r="76" spans="7:9" x14ac:dyDescent="0.4">
      <c r="G76"/>
      <c r="H76"/>
      <c r="I76"/>
    </row>
    <row r="77" spans="7:9" x14ac:dyDescent="0.4">
      <c r="G77"/>
      <c r="H77"/>
      <c r="I77"/>
    </row>
    <row r="78" spans="7:9" x14ac:dyDescent="0.4">
      <c r="G78"/>
      <c r="H78"/>
      <c r="I78"/>
    </row>
    <row r="79" spans="7:9" x14ac:dyDescent="0.4">
      <c r="G79"/>
      <c r="H79"/>
      <c r="I79"/>
    </row>
    <row r="80" spans="7:9" x14ac:dyDescent="0.4">
      <c r="G80"/>
      <c r="H80"/>
      <c r="I80"/>
    </row>
    <row r="81" spans="7:9" x14ac:dyDescent="0.4">
      <c r="G81"/>
      <c r="H81"/>
      <c r="I81"/>
    </row>
    <row r="82" spans="7:9" x14ac:dyDescent="0.4">
      <c r="G82"/>
      <c r="H82"/>
      <c r="I82"/>
    </row>
    <row r="83" spans="7:9" x14ac:dyDescent="0.4">
      <c r="G83"/>
      <c r="H83"/>
      <c r="I83"/>
    </row>
    <row r="84" spans="7:9" x14ac:dyDescent="0.4">
      <c r="G84"/>
      <c r="H84"/>
      <c r="I84"/>
    </row>
    <row r="85" spans="7:9" x14ac:dyDescent="0.4">
      <c r="G85"/>
      <c r="H85"/>
      <c r="I85"/>
    </row>
    <row r="86" spans="7:9" x14ac:dyDescent="0.4">
      <c r="G86"/>
      <c r="H86"/>
      <c r="I86"/>
    </row>
    <row r="87" spans="7:9" x14ac:dyDescent="0.4">
      <c r="G87"/>
      <c r="H87"/>
      <c r="I87"/>
    </row>
    <row r="88" spans="7:9" x14ac:dyDescent="0.4">
      <c r="G88"/>
      <c r="H88"/>
      <c r="I88"/>
    </row>
    <row r="89" spans="7:9" x14ac:dyDescent="0.4">
      <c r="G89"/>
      <c r="H89"/>
      <c r="I89"/>
    </row>
    <row r="90" spans="7:9" x14ac:dyDescent="0.4">
      <c r="G90"/>
      <c r="H90"/>
      <c r="I90"/>
    </row>
    <row r="91" spans="7:9" x14ac:dyDescent="0.4">
      <c r="G91"/>
      <c r="H91"/>
      <c r="I91"/>
    </row>
    <row r="92" spans="7:9" x14ac:dyDescent="0.4">
      <c r="G92"/>
      <c r="H92"/>
      <c r="I92"/>
    </row>
    <row r="93" spans="7:9" x14ac:dyDescent="0.4">
      <c r="G93"/>
      <c r="H93"/>
      <c r="I93"/>
    </row>
    <row r="94" spans="7:9" x14ac:dyDescent="0.4">
      <c r="G94"/>
      <c r="H94"/>
      <c r="I94"/>
    </row>
    <row r="95" spans="7:9" x14ac:dyDescent="0.4">
      <c r="G95"/>
      <c r="H95"/>
      <c r="I95"/>
    </row>
    <row r="96" spans="7:9" x14ac:dyDescent="0.4">
      <c r="G96"/>
      <c r="H96"/>
      <c r="I96"/>
    </row>
    <row r="97" spans="7:9" x14ac:dyDescent="0.4">
      <c r="G97"/>
      <c r="H97"/>
      <c r="I97"/>
    </row>
    <row r="98" spans="7:9" x14ac:dyDescent="0.4">
      <c r="G98"/>
      <c r="H98"/>
      <c r="I98"/>
    </row>
    <row r="99" spans="7:9" x14ac:dyDescent="0.4">
      <c r="G99"/>
      <c r="H99"/>
      <c r="I99"/>
    </row>
    <row r="100" spans="7:9" x14ac:dyDescent="0.4">
      <c r="G100"/>
      <c r="H100"/>
      <c r="I100"/>
    </row>
    <row r="101" spans="7:9" x14ac:dyDescent="0.4">
      <c r="G101"/>
      <c r="H101"/>
      <c r="I101"/>
    </row>
    <row r="102" spans="7:9" x14ac:dyDescent="0.4">
      <c r="G102"/>
      <c r="H102"/>
      <c r="I102"/>
    </row>
    <row r="103" spans="7:9" x14ac:dyDescent="0.4">
      <c r="G103"/>
      <c r="H103"/>
      <c r="I103"/>
    </row>
    <row r="104" spans="7:9" x14ac:dyDescent="0.4">
      <c r="G104"/>
      <c r="H104"/>
      <c r="I104"/>
    </row>
    <row r="105" spans="7:9" x14ac:dyDescent="0.4">
      <c r="G105"/>
      <c r="H105"/>
      <c r="I105"/>
    </row>
    <row r="106" spans="7:9" x14ac:dyDescent="0.4">
      <c r="G106"/>
      <c r="H106"/>
      <c r="I106"/>
    </row>
    <row r="107" spans="7:9" x14ac:dyDescent="0.4">
      <c r="G107"/>
      <c r="H107"/>
      <c r="I107"/>
    </row>
    <row r="108" spans="7:9" x14ac:dyDescent="0.4">
      <c r="G108"/>
      <c r="H108"/>
      <c r="I108"/>
    </row>
    <row r="109" spans="7:9" x14ac:dyDescent="0.4">
      <c r="G109"/>
      <c r="H109"/>
      <c r="I109"/>
    </row>
    <row r="110" spans="7:9" x14ac:dyDescent="0.4">
      <c r="G110"/>
      <c r="H110"/>
      <c r="I110"/>
    </row>
    <row r="111" spans="7:9" x14ac:dyDescent="0.4">
      <c r="G111"/>
      <c r="H111"/>
      <c r="I111"/>
    </row>
    <row r="112" spans="7:9" x14ac:dyDescent="0.4">
      <c r="G112"/>
      <c r="H112"/>
      <c r="I112"/>
    </row>
    <row r="113" spans="7:9" x14ac:dyDescent="0.4">
      <c r="G113"/>
      <c r="H113"/>
      <c r="I113"/>
    </row>
    <row r="114" spans="7:9" x14ac:dyDescent="0.4">
      <c r="G114"/>
      <c r="H114"/>
      <c r="I114"/>
    </row>
    <row r="115" spans="7:9" x14ac:dyDescent="0.4">
      <c r="G115"/>
      <c r="H115"/>
      <c r="I115"/>
    </row>
    <row r="116" spans="7:9" x14ac:dyDescent="0.4">
      <c r="G116"/>
      <c r="H116"/>
      <c r="I116"/>
    </row>
    <row r="117" spans="7:9" x14ac:dyDescent="0.4">
      <c r="G117"/>
      <c r="H117"/>
      <c r="I117"/>
    </row>
    <row r="118" spans="7:9" x14ac:dyDescent="0.4">
      <c r="G118"/>
      <c r="H118"/>
      <c r="I118"/>
    </row>
    <row r="119" spans="7:9" x14ac:dyDescent="0.4">
      <c r="G119"/>
      <c r="H119"/>
      <c r="I119"/>
    </row>
    <row r="120" spans="7:9" x14ac:dyDescent="0.4">
      <c r="G120"/>
      <c r="H120"/>
      <c r="I120"/>
    </row>
    <row r="121" spans="7:9" x14ac:dyDescent="0.4">
      <c r="G121"/>
      <c r="H121"/>
      <c r="I121"/>
    </row>
    <row r="122" spans="7:9" x14ac:dyDescent="0.4">
      <c r="G122"/>
      <c r="H122"/>
      <c r="I122"/>
    </row>
    <row r="123" spans="7:9" x14ac:dyDescent="0.4">
      <c r="G123"/>
      <c r="H123"/>
      <c r="I123"/>
    </row>
    <row r="124" spans="7:9" x14ac:dyDescent="0.4">
      <c r="G124"/>
      <c r="H124"/>
      <c r="I124"/>
    </row>
    <row r="125" spans="7:9" x14ac:dyDescent="0.4">
      <c r="G125"/>
      <c r="H125"/>
      <c r="I125"/>
    </row>
    <row r="126" spans="7:9" x14ac:dyDescent="0.4">
      <c r="G126"/>
      <c r="H126"/>
      <c r="I126"/>
    </row>
    <row r="127" spans="7:9" x14ac:dyDescent="0.4">
      <c r="G127"/>
      <c r="H127"/>
      <c r="I127"/>
    </row>
    <row r="128" spans="7:9" x14ac:dyDescent="0.4">
      <c r="G128"/>
      <c r="H128"/>
      <c r="I128"/>
    </row>
    <row r="129" spans="7:9" x14ac:dyDescent="0.4">
      <c r="G129"/>
      <c r="H129"/>
      <c r="I129"/>
    </row>
    <row r="130" spans="7:9" x14ac:dyDescent="0.4">
      <c r="G130"/>
      <c r="H130"/>
      <c r="I130"/>
    </row>
    <row r="131" spans="7:9" x14ac:dyDescent="0.4">
      <c r="G131"/>
      <c r="H131"/>
      <c r="I131"/>
    </row>
    <row r="132" spans="7:9" x14ac:dyDescent="0.4">
      <c r="G132"/>
      <c r="H132"/>
      <c r="I132"/>
    </row>
    <row r="133" spans="7:9" x14ac:dyDescent="0.4">
      <c r="G133"/>
      <c r="H133"/>
      <c r="I133"/>
    </row>
    <row r="134" spans="7:9" x14ac:dyDescent="0.4">
      <c r="G134"/>
      <c r="H134"/>
      <c r="I134"/>
    </row>
    <row r="135" spans="7:9" x14ac:dyDescent="0.4">
      <c r="G135"/>
      <c r="H135"/>
      <c r="I135"/>
    </row>
    <row r="136" spans="7:9" x14ac:dyDescent="0.4">
      <c r="G136"/>
      <c r="H136"/>
      <c r="I136"/>
    </row>
    <row r="137" spans="7:9" x14ac:dyDescent="0.4">
      <c r="G137"/>
      <c r="H137"/>
      <c r="I137"/>
    </row>
    <row r="138" spans="7:9" x14ac:dyDescent="0.4">
      <c r="G138"/>
      <c r="H138"/>
      <c r="I138"/>
    </row>
    <row r="139" spans="7:9" x14ac:dyDescent="0.4">
      <c r="G139"/>
      <c r="H139"/>
      <c r="I139"/>
    </row>
    <row r="140" spans="7:9" x14ac:dyDescent="0.4">
      <c r="G140"/>
      <c r="H140"/>
      <c r="I140"/>
    </row>
    <row r="141" spans="7:9" x14ac:dyDescent="0.4">
      <c r="G141"/>
      <c r="H141"/>
      <c r="I141"/>
    </row>
    <row r="142" spans="7:9" x14ac:dyDescent="0.4">
      <c r="G142"/>
      <c r="H142"/>
      <c r="I142"/>
    </row>
    <row r="143" spans="7:9" x14ac:dyDescent="0.4">
      <c r="G143"/>
      <c r="H143"/>
      <c r="I143"/>
    </row>
    <row r="144" spans="7:9" x14ac:dyDescent="0.4">
      <c r="G144"/>
      <c r="H144"/>
      <c r="I144"/>
    </row>
    <row r="145" spans="7:9" x14ac:dyDescent="0.4">
      <c r="G145"/>
      <c r="H145"/>
      <c r="I145"/>
    </row>
    <row r="146" spans="7:9" x14ac:dyDescent="0.4">
      <c r="G146"/>
      <c r="H146"/>
      <c r="I146"/>
    </row>
    <row r="147" spans="7:9" x14ac:dyDescent="0.4">
      <c r="G147"/>
      <c r="H147"/>
      <c r="I147"/>
    </row>
    <row r="148" spans="7:9" x14ac:dyDescent="0.4">
      <c r="G148"/>
      <c r="H148"/>
      <c r="I148"/>
    </row>
    <row r="149" spans="7:9" x14ac:dyDescent="0.4">
      <c r="G149"/>
      <c r="H149"/>
      <c r="I149"/>
    </row>
    <row r="150" spans="7:9" x14ac:dyDescent="0.4">
      <c r="G150"/>
      <c r="H150"/>
      <c r="I150"/>
    </row>
    <row r="151" spans="7:9" x14ac:dyDescent="0.4">
      <c r="G151"/>
      <c r="H151"/>
      <c r="I151"/>
    </row>
    <row r="152" spans="7:9" x14ac:dyDescent="0.4">
      <c r="G152"/>
      <c r="H152"/>
      <c r="I152"/>
    </row>
    <row r="153" spans="7:9" x14ac:dyDescent="0.4">
      <c r="G153"/>
      <c r="H153"/>
      <c r="I153"/>
    </row>
    <row r="154" spans="7:9" x14ac:dyDescent="0.4">
      <c r="G154"/>
      <c r="H154"/>
      <c r="I154"/>
    </row>
    <row r="155" spans="7:9" x14ac:dyDescent="0.4">
      <c r="G155"/>
      <c r="H155"/>
      <c r="I155"/>
    </row>
    <row r="156" spans="7:9" x14ac:dyDescent="0.4">
      <c r="G156"/>
      <c r="H156"/>
      <c r="I156"/>
    </row>
    <row r="157" spans="7:9" x14ac:dyDescent="0.4">
      <c r="G157"/>
      <c r="H157"/>
      <c r="I157"/>
    </row>
    <row r="158" spans="7:9" x14ac:dyDescent="0.4">
      <c r="G158"/>
      <c r="H158"/>
      <c r="I158"/>
    </row>
    <row r="159" spans="7:9" x14ac:dyDescent="0.4">
      <c r="G159"/>
      <c r="H159"/>
      <c r="I159"/>
    </row>
    <row r="160" spans="7:9" x14ac:dyDescent="0.4">
      <c r="G160"/>
      <c r="H160"/>
      <c r="I160"/>
    </row>
    <row r="161" spans="7:9" x14ac:dyDescent="0.4">
      <c r="G161"/>
      <c r="H161"/>
      <c r="I161"/>
    </row>
    <row r="162" spans="7:9" x14ac:dyDescent="0.4">
      <c r="G162"/>
      <c r="H162"/>
      <c r="I162"/>
    </row>
    <row r="163" spans="7:9" x14ac:dyDescent="0.4">
      <c r="G163"/>
      <c r="H163"/>
      <c r="I163"/>
    </row>
    <row r="164" spans="7:9" x14ac:dyDescent="0.4">
      <c r="G164"/>
      <c r="H164"/>
      <c r="I164"/>
    </row>
    <row r="165" spans="7:9" x14ac:dyDescent="0.4">
      <c r="G165"/>
      <c r="H165"/>
      <c r="I165"/>
    </row>
    <row r="166" spans="7:9" x14ac:dyDescent="0.4">
      <c r="G166"/>
      <c r="H166"/>
      <c r="I166"/>
    </row>
    <row r="167" spans="7:9" x14ac:dyDescent="0.4">
      <c r="G167"/>
      <c r="H167"/>
      <c r="I167"/>
    </row>
    <row r="168" spans="7:9" x14ac:dyDescent="0.4">
      <c r="G168"/>
      <c r="H168"/>
      <c r="I168"/>
    </row>
    <row r="169" spans="7:9" x14ac:dyDescent="0.4">
      <c r="G169"/>
      <c r="H169"/>
      <c r="I169"/>
    </row>
    <row r="170" spans="7:9" x14ac:dyDescent="0.4">
      <c r="G170"/>
      <c r="H170"/>
      <c r="I170"/>
    </row>
    <row r="171" spans="7:9" x14ac:dyDescent="0.4">
      <c r="G171"/>
      <c r="H171"/>
      <c r="I171"/>
    </row>
    <row r="172" spans="7:9" x14ac:dyDescent="0.4">
      <c r="G172"/>
      <c r="H172"/>
      <c r="I172"/>
    </row>
    <row r="173" spans="7:9" x14ac:dyDescent="0.4">
      <c r="G173"/>
      <c r="H173"/>
      <c r="I173"/>
    </row>
    <row r="174" spans="7:9" x14ac:dyDescent="0.4">
      <c r="G174"/>
      <c r="H174"/>
      <c r="I174"/>
    </row>
    <row r="175" spans="7:9" x14ac:dyDescent="0.4">
      <c r="G175"/>
      <c r="H175"/>
      <c r="I175"/>
    </row>
    <row r="176" spans="7:9" x14ac:dyDescent="0.4">
      <c r="G176"/>
      <c r="H176"/>
      <c r="I176"/>
    </row>
    <row r="177" spans="7:9" x14ac:dyDescent="0.4">
      <c r="G177"/>
      <c r="H177"/>
      <c r="I177"/>
    </row>
    <row r="178" spans="7:9" x14ac:dyDescent="0.4">
      <c r="G178"/>
      <c r="H178"/>
      <c r="I178"/>
    </row>
    <row r="179" spans="7:9" x14ac:dyDescent="0.4">
      <c r="G179"/>
      <c r="H179"/>
      <c r="I179"/>
    </row>
    <row r="180" spans="7:9" x14ac:dyDescent="0.4">
      <c r="G180"/>
      <c r="H180"/>
      <c r="I180"/>
    </row>
    <row r="181" spans="7:9" x14ac:dyDescent="0.4">
      <c r="G181"/>
      <c r="H181"/>
      <c r="I181"/>
    </row>
    <row r="182" spans="7:9" x14ac:dyDescent="0.4">
      <c r="G182"/>
      <c r="H182"/>
      <c r="I182"/>
    </row>
    <row r="183" spans="7:9" x14ac:dyDescent="0.4">
      <c r="G183"/>
      <c r="H183"/>
      <c r="I183"/>
    </row>
    <row r="184" spans="7:9" x14ac:dyDescent="0.4">
      <c r="G184"/>
      <c r="H184"/>
      <c r="I184"/>
    </row>
    <row r="185" spans="7:9" x14ac:dyDescent="0.4">
      <c r="G185"/>
      <c r="H185"/>
      <c r="I185"/>
    </row>
    <row r="186" spans="7:9" x14ac:dyDescent="0.4">
      <c r="G186"/>
      <c r="H186"/>
      <c r="I186"/>
    </row>
    <row r="187" spans="7:9" x14ac:dyDescent="0.4">
      <c r="G187"/>
      <c r="H187"/>
      <c r="I187"/>
    </row>
    <row r="188" spans="7:9" x14ac:dyDescent="0.4">
      <c r="G188"/>
      <c r="H188"/>
      <c r="I188"/>
    </row>
    <row r="189" spans="7:9" x14ac:dyDescent="0.4">
      <c r="G189"/>
      <c r="H189"/>
      <c r="I189"/>
    </row>
    <row r="190" spans="7:9" x14ac:dyDescent="0.4">
      <c r="G190"/>
      <c r="H190"/>
      <c r="I190"/>
    </row>
    <row r="191" spans="7:9" x14ac:dyDescent="0.4">
      <c r="G191"/>
      <c r="H191"/>
      <c r="I191"/>
    </row>
    <row r="192" spans="7:9" x14ac:dyDescent="0.4">
      <c r="G192"/>
      <c r="H192"/>
      <c r="I192"/>
    </row>
    <row r="193" spans="7:9" x14ac:dyDescent="0.4">
      <c r="G193"/>
      <c r="H193"/>
      <c r="I193"/>
    </row>
    <row r="194" spans="7:9" x14ac:dyDescent="0.4">
      <c r="G194"/>
      <c r="H194"/>
      <c r="I194"/>
    </row>
    <row r="195" spans="7:9" x14ac:dyDescent="0.4">
      <c r="G195"/>
      <c r="H195"/>
      <c r="I195"/>
    </row>
    <row r="196" spans="7:9" x14ac:dyDescent="0.4">
      <c r="G196"/>
      <c r="H196"/>
      <c r="I196"/>
    </row>
    <row r="197" spans="7:9" x14ac:dyDescent="0.4">
      <c r="G197"/>
      <c r="H197"/>
      <c r="I197"/>
    </row>
    <row r="198" spans="7:9" x14ac:dyDescent="0.4">
      <c r="G198"/>
      <c r="H198"/>
      <c r="I198"/>
    </row>
    <row r="199" spans="7:9" x14ac:dyDescent="0.4">
      <c r="G199"/>
      <c r="H199"/>
      <c r="I199"/>
    </row>
    <row r="200" spans="7:9" x14ac:dyDescent="0.4">
      <c r="G200"/>
      <c r="H200"/>
      <c r="I200"/>
    </row>
    <row r="201" spans="7:9" x14ac:dyDescent="0.4">
      <c r="G201"/>
      <c r="H201"/>
      <c r="I201"/>
    </row>
    <row r="202" spans="7:9" x14ac:dyDescent="0.4">
      <c r="G202"/>
      <c r="H202"/>
      <c r="I202"/>
    </row>
    <row r="203" spans="7:9" x14ac:dyDescent="0.4">
      <c r="G203"/>
      <c r="H203"/>
      <c r="I203"/>
    </row>
    <row r="204" spans="7:9" x14ac:dyDescent="0.4">
      <c r="G204"/>
      <c r="H204"/>
      <c r="I204"/>
    </row>
    <row r="205" spans="7:9" x14ac:dyDescent="0.4">
      <c r="G205"/>
      <c r="H205"/>
      <c r="I205"/>
    </row>
    <row r="206" spans="7:9" x14ac:dyDescent="0.4">
      <c r="G206"/>
      <c r="H206"/>
      <c r="I206"/>
    </row>
    <row r="207" spans="7:9" x14ac:dyDescent="0.4">
      <c r="G207"/>
      <c r="H207"/>
      <c r="I207"/>
    </row>
    <row r="208" spans="7:9" x14ac:dyDescent="0.4">
      <c r="G208"/>
      <c r="H208"/>
      <c r="I208"/>
    </row>
    <row r="209" spans="7:9" x14ac:dyDescent="0.4">
      <c r="G209"/>
      <c r="H209"/>
      <c r="I209"/>
    </row>
    <row r="210" spans="7:9" x14ac:dyDescent="0.4">
      <c r="G210"/>
      <c r="H210"/>
      <c r="I210"/>
    </row>
    <row r="211" spans="7:9" x14ac:dyDescent="0.4">
      <c r="G211"/>
      <c r="H211"/>
      <c r="I211"/>
    </row>
    <row r="212" spans="7:9" x14ac:dyDescent="0.4">
      <c r="G212"/>
      <c r="H212"/>
      <c r="I212"/>
    </row>
    <row r="213" spans="7:9" x14ac:dyDescent="0.4">
      <c r="G213"/>
      <c r="H213"/>
      <c r="I213"/>
    </row>
    <row r="214" spans="7:9" x14ac:dyDescent="0.4">
      <c r="G214"/>
      <c r="H214"/>
      <c r="I214"/>
    </row>
    <row r="215" spans="7:9" x14ac:dyDescent="0.4">
      <c r="G215"/>
      <c r="H215"/>
      <c r="I215"/>
    </row>
    <row r="216" spans="7:9" x14ac:dyDescent="0.4">
      <c r="G216"/>
      <c r="H216"/>
      <c r="I216"/>
    </row>
    <row r="217" spans="7:9" x14ac:dyDescent="0.4">
      <c r="G217"/>
      <c r="H217"/>
      <c r="I217"/>
    </row>
    <row r="218" spans="7:9" x14ac:dyDescent="0.4">
      <c r="G218"/>
      <c r="H218"/>
      <c r="I218"/>
    </row>
    <row r="219" spans="7:9" x14ac:dyDescent="0.4">
      <c r="G219"/>
      <c r="H219"/>
      <c r="I219"/>
    </row>
    <row r="220" spans="7:9" x14ac:dyDescent="0.4">
      <c r="G220"/>
      <c r="H220"/>
      <c r="I220"/>
    </row>
    <row r="221" spans="7:9" x14ac:dyDescent="0.4">
      <c r="G221"/>
      <c r="H221"/>
      <c r="I221"/>
    </row>
    <row r="222" spans="7:9" x14ac:dyDescent="0.4">
      <c r="G222"/>
      <c r="H222"/>
      <c r="I222"/>
    </row>
    <row r="223" spans="7:9" x14ac:dyDescent="0.4">
      <c r="G223"/>
      <c r="H223"/>
      <c r="I223"/>
    </row>
    <row r="224" spans="7:9" x14ac:dyDescent="0.4">
      <c r="G224"/>
      <c r="H224"/>
      <c r="I224"/>
    </row>
    <row r="225" spans="7:9" x14ac:dyDescent="0.4">
      <c r="G225"/>
      <c r="H225"/>
      <c r="I225"/>
    </row>
    <row r="226" spans="7:9" x14ac:dyDescent="0.4">
      <c r="G226"/>
      <c r="H226"/>
      <c r="I226"/>
    </row>
    <row r="227" spans="7:9" x14ac:dyDescent="0.4">
      <c r="G227"/>
      <c r="H227"/>
      <c r="I227"/>
    </row>
    <row r="228" spans="7:9" x14ac:dyDescent="0.4">
      <c r="G228"/>
      <c r="H228"/>
      <c r="I228"/>
    </row>
    <row r="229" spans="7:9" x14ac:dyDescent="0.4">
      <c r="G229"/>
      <c r="H229"/>
      <c r="I229"/>
    </row>
    <row r="230" spans="7:9" x14ac:dyDescent="0.4">
      <c r="G230"/>
      <c r="H230"/>
      <c r="I230"/>
    </row>
    <row r="231" spans="7:9" x14ac:dyDescent="0.4">
      <c r="G231"/>
      <c r="H231"/>
      <c r="I231"/>
    </row>
    <row r="232" spans="7:9" x14ac:dyDescent="0.4">
      <c r="G232"/>
      <c r="H232"/>
      <c r="I232"/>
    </row>
    <row r="233" spans="7:9" x14ac:dyDescent="0.4">
      <c r="G233"/>
      <c r="H233"/>
      <c r="I233"/>
    </row>
    <row r="234" spans="7:9" x14ac:dyDescent="0.4">
      <c r="G234"/>
      <c r="H234"/>
      <c r="I234"/>
    </row>
    <row r="235" spans="7:9" x14ac:dyDescent="0.4">
      <c r="G235"/>
      <c r="H235"/>
      <c r="I235"/>
    </row>
    <row r="236" spans="7:9" x14ac:dyDescent="0.4">
      <c r="G236"/>
      <c r="H236"/>
      <c r="I236"/>
    </row>
    <row r="237" spans="7:9" x14ac:dyDescent="0.4">
      <c r="G237"/>
      <c r="H237"/>
      <c r="I237"/>
    </row>
    <row r="238" spans="7:9" x14ac:dyDescent="0.4">
      <c r="G238"/>
      <c r="H238"/>
      <c r="I238"/>
    </row>
    <row r="239" spans="7:9" x14ac:dyDescent="0.4">
      <c r="G239"/>
      <c r="H239"/>
      <c r="I239"/>
    </row>
    <row r="240" spans="7:9" x14ac:dyDescent="0.4">
      <c r="G240"/>
      <c r="H240"/>
      <c r="I240"/>
    </row>
    <row r="241" spans="7:9" x14ac:dyDescent="0.4">
      <c r="G241"/>
      <c r="H241"/>
      <c r="I241"/>
    </row>
    <row r="242" spans="7:9" x14ac:dyDescent="0.4">
      <c r="G242"/>
      <c r="H242"/>
      <c r="I242"/>
    </row>
    <row r="243" spans="7:9" x14ac:dyDescent="0.4">
      <c r="G243"/>
      <c r="H243"/>
      <c r="I243"/>
    </row>
    <row r="244" spans="7:9" x14ac:dyDescent="0.4">
      <c r="G244"/>
      <c r="H244"/>
      <c r="I244"/>
    </row>
    <row r="245" spans="7:9" x14ac:dyDescent="0.4">
      <c r="G245"/>
      <c r="H245"/>
      <c r="I245"/>
    </row>
    <row r="246" spans="7:9" x14ac:dyDescent="0.4">
      <c r="G246"/>
      <c r="H246"/>
      <c r="I246"/>
    </row>
    <row r="247" spans="7:9" x14ac:dyDescent="0.4">
      <c r="G247"/>
      <c r="H247"/>
      <c r="I247"/>
    </row>
    <row r="248" spans="7:9" x14ac:dyDescent="0.4">
      <c r="G248"/>
      <c r="H248"/>
      <c r="I248"/>
    </row>
    <row r="249" spans="7:9" x14ac:dyDescent="0.4">
      <c r="G249"/>
      <c r="H249"/>
      <c r="I249"/>
    </row>
    <row r="250" spans="7:9" x14ac:dyDescent="0.4">
      <c r="G250"/>
      <c r="H250"/>
      <c r="I250"/>
    </row>
    <row r="251" spans="7:9" x14ac:dyDescent="0.4">
      <c r="G251"/>
      <c r="H251"/>
      <c r="I251"/>
    </row>
    <row r="252" spans="7:9" x14ac:dyDescent="0.4">
      <c r="G252"/>
      <c r="H252"/>
      <c r="I252"/>
    </row>
    <row r="253" spans="7:9" x14ac:dyDescent="0.4">
      <c r="G253"/>
      <c r="H253"/>
      <c r="I253"/>
    </row>
    <row r="254" spans="7:9" x14ac:dyDescent="0.4">
      <c r="G254"/>
      <c r="H254"/>
      <c r="I254"/>
    </row>
    <row r="255" spans="7:9" x14ac:dyDescent="0.4">
      <c r="G255"/>
      <c r="H255"/>
      <c r="I255"/>
    </row>
    <row r="256" spans="7:9" x14ac:dyDescent="0.4">
      <c r="G256"/>
      <c r="H256"/>
      <c r="I256"/>
    </row>
    <row r="257" spans="7:9" x14ac:dyDescent="0.4">
      <c r="G257"/>
      <c r="H257"/>
      <c r="I257"/>
    </row>
    <row r="258" spans="7:9" x14ac:dyDescent="0.4">
      <c r="G258"/>
      <c r="H258"/>
      <c r="I258"/>
    </row>
    <row r="259" spans="7:9" x14ac:dyDescent="0.4">
      <c r="G259"/>
      <c r="H259"/>
      <c r="I259"/>
    </row>
    <row r="260" spans="7:9" x14ac:dyDescent="0.4">
      <c r="G260"/>
      <c r="H260"/>
      <c r="I260"/>
    </row>
    <row r="261" spans="7:9" x14ac:dyDescent="0.4">
      <c r="G261"/>
      <c r="H261"/>
      <c r="I261"/>
    </row>
    <row r="262" spans="7:9" x14ac:dyDescent="0.4">
      <c r="G262"/>
      <c r="H262"/>
      <c r="I262"/>
    </row>
    <row r="263" spans="7:9" x14ac:dyDescent="0.4">
      <c r="G263"/>
      <c r="H263"/>
      <c r="I263"/>
    </row>
    <row r="264" spans="7:9" x14ac:dyDescent="0.4">
      <c r="G264"/>
      <c r="H264"/>
      <c r="I264"/>
    </row>
    <row r="265" spans="7:9" x14ac:dyDescent="0.4">
      <c r="G265"/>
      <c r="H265"/>
      <c r="I265"/>
    </row>
    <row r="266" spans="7:9" x14ac:dyDescent="0.4">
      <c r="G266"/>
      <c r="H266"/>
      <c r="I266"/>
    </row>
    <row r="267" spans="7:9" x14ac:dyDescent="0.4">
      <c r="G267"/>
      <c r="H267"/>
      <c r="I267"/>
    </row>
    <row r="268" spans="7:9" x14ac:dyDescent="0.4">
      <c r="G268"/>
      <c r="H268"/>
      <c r="I268"/>
    </row>
    <row r="269" spans="7:9" x14ac:dyDescent="0.4">
      <c r="G269"/>
      <c r="H269"/>
      <c r="I269"/>
    </row>
    <row r="270" spans="7:9" x14ac:dyDescent="0.4">
      <c r="G270"/>
      <c r="H270"/>
      <c r="I270"/>
    </row>
    <row r="271" spans="7:9" x14ac:dyDescent="0.4">
      <c r="G271"/>
      <c r="H271"/>
      <c r="I271"/>
    </row>
    <row r="272" spans="7:9" x14ac:dyDescent="0.4">
      <c r="G272"/>
      <c r="H272"/>
      <c r="I272"/>
    </row>
    <row r="273" spans="7:9" x14ac:dyDescent="0.4">
      <c r="G273"/>
      <c r="H273"/>
      <c r="I273"/>
    </row>
    <row r="274" spans="7:9" x14ac:dyDescent="0.4">
      <c r="G274"/>
      <c r="H274"/>
      <c r="I274"/>
    </row>
    <row r="275" spans="7:9" x14ac:dyDescent="0.4">
      <c r="G275"/>
      <c r="H275"/>
      <c r="I275"/>
    </row>
    <row r="276" spans="7:9" x14ac:dyDescent="0.4">
      <c r="G276"/>
      <c r="H276"/>
      <c r="I276"/>
    </row>
    <row r="277" spans="7:9" x14ac:dyDescent="0.4">
      <c r="G277"/>
      <c r="H277"/>
      <c r="I277"/>
    </row>
    <row r="278" spans="7:9" x14ac:dyDescent="0.4">
      <c r="G278"/>
      <c r="H278"/>
      <c r="I278"/>
    </row>
    <row r="279" spans="7:9" x14ac:dyDescent="0.4">
      <c r="G279"/>
      <c r="H279"/>
      <c r="I279"/>
    </row>
    <row r="280" spans="7:9" x14ac:dyDescent="0.4">
      <c r="G280"/>
      <c r="H280"/>
      <c r="I280"/>
    </row>
    <row r="281" spans="7:9" x14ac:dyDescent="0.4">
      <c r="G281"/>
      <c r="H281"/>
      <c r="I281"/>
    </row>
    <row r="282" spans="7:9" x14ac:dyDescent="0.4">
      <c r="G282"/>
      <c r="H282"/>
      <c r="I282"/>
    </row>
    <row r="283" spans="7:9" x14ac:dyDescent="0.4">
      <c r="G283"/>
      <c r="H283"/>
      <c r="I283"/>
    </row>
    <row r="284" spans="7:9" x14ac:dyDescent="0.4">
      <c r="G284"/>
      <c r="H284"/>
      <c r="I284"/>
    </row>
    <row r="285" spans="7:9" x14ac:dyDescent="0.4">
      <c r="G285"/>
      <c r="H285"/>
      <c r="I285"/>
    </row>
    <row r="286" spans="7:9" x14ac:dyDescent="0.4">
      <c r="G286"/>
      <c r="H286"/>
      <c r="I286"/>
    </row>
    <row r="287" spans="7:9" x14ac:dyDescent="0.4">
      <c r="G287"/>
      <c r="H287"/>
      <c r="I287"/>
    </row>
    <row r="288" spans="7:9" x14ac:dyDescent="0.4">
      <c r="G288"/>
      <c r="H288"/>
      <c r="I288"/>
    </row>
    <row r="289" spans="7:9" x14ac:dyDescent="0.4">
      <c r="G289"/>
      <c r="H289"/>
      <c r="I289"/>
    </row>
    <row r="290" spans="7:9" x14ac:dyDescent="0.4">
      <c r="G290"/>
      <c r="H290"/>
      <c r="I290"/>
    </row>
    <row r="291" spans="7:9" x14ac:dyDescent="0.4">
      <c r="G291"/>
      <c r="H291"/>
      <c r="I291"/>
    </row>
    <row r="292" spans="7:9" x14ac:dyDescent="0.4">
      <c r="G292"/>
      <c r="H292"/>
      <c r="I292"/>
    </row>
    <row r="293" spans="7:9" x14ac:dyDescent="0.4">
      <c r="G293"/>
      <c r="H293"/>
      <c r="I293"/>
    </row>
    <row r="294" spans="7:9" x14ac:dyDescent="0.4">
      <c r="G294"/>
      <c r="H294"/>
      <c r="I294"/>
    </row>
    <row r="295" spans="7:9" x14ac:dyDescent="0.4">
      <c r="G295"/>
      <c r="H295"/>
      <c r="I295"/>
    </row>
    <row r="296" spans="7:9" x14ac:dyDescent="0.4">
      <c r="G296"/>
      <c r="H296"/>
      <c r="I296"/>
    </row>
    <row r="297" spans="7:9" x14ac:dyDescent="0.4">
      <c r="G297"/>
      <c r="H297"/>
      <c r="I297"/>
    </row>
    <row r="298" spans="7:9" x14ac:dyDescent="0.4">
      <c r="G298"/>
      <c r="H298"/>
      <c r="I298"/>
    </row>
    <row r="299" spans="7:9" x14ac:dyDescent="0.4">
      <c r="G299"/>
      <c r="H299"/>
      <c r="I299"/>
    </row>
    <row r="300" spans="7:9" x14ac:dyDescent="0.4">
      <c r="G300"/>
      <c r="H300"/>
      <c r="I300"/>
    </row>
    <row r="301" spans="7:9" x14ac:dyDescent="0.4">
      <c r="G301"/>
      <c r="H301"/>
      <c r="I301"/>
    </row>
    <row r="302" spans="7:9" x14ac:dyDescent="0.4">
      <c r="G302"/>
      <c r="H302"/>
      <c r="I302"/>
    </row>
    <row r="303" spans="7:9" x14ac:dyDescent="0.4">
      <c r="G303"/>
      <c r="H303"/>
      <c r="I303"/>
    </row>
    <row r="304" spans="7:9" x14ac:dyDescent="0.4">
      <c r="G304"/>
      <c r="H304"/>
      <c r="I304"/>
    </row>
    <row r="305" spans="7:9" x14ac:dyDescent="0.4">
      <c r="G305"/>
      <c r="H305"/>
      <c r="I305"/>
    </row>
    <row r="306" spans="7:9" x14ac:dyDescent="0.4">
      <c r="G306"/>
      <c r="H306"/>
      <c r="I306"/>
    </row>
    <row r="307" spans="7:9" x14ac:dyDescent="0.4">
      <c r="G307"/>
      <c r="H307"/>
      <c r="I307"/>
    </row>
    <row r="308" spans="7:9" x14ac:dyDescent="0.4">
      <c r="G308"/>
      <c r="H308"/>
      <c r="I308"/>
    </row>
    <row r="309" spans="7:9" x14ac:dyDescent="0.4">
      <c r="G309"/>
      <c r="H309"/>
      <c r="I309"/>
    </row>
    <row r="310" spans="7:9" x14ac:dyDescent="0.4">
      <c r="G310"/>
      <c r="H310"/>
      <c r="I310"/>
    </row>
    <row r="311" spans="7:9" x14ac:dyDescent="0.4">
      <c r="G311"/>
      <c r="H311"/>
      <c r="I311"/>
    </row>
    <row r="312" spans="7:9" x14ac:dyDescent="0.4">
      <c r="G312"/>
      <c r="H312"/>
      <c r="I312"/>
    </row>
    <row r="313" spans="7:9" x14ac:dyDescent="0.4">
      <c r="G313"/>
      <c r="H313"/>
      <c r="I313"/>
    </row>
    <row r="314" spans="7:9" x14ac:dyDescent="0.4">
      <c r="G314"/>
      <c r="H314"/>
      <c r="I314"/>
    </row>
    <row r="315" spans="7:9" x14ac:dyDescent="0.4">
      <c r="G315"/>
      <c r="H315"/>
      <c r="I315"/>
    </row>
    <row r="316" spans="7:9" x14ac:dyDescent="0.4">
      <c r="G316"/>
      <c r="H316"/>
      <c r="I316"/>
    </row>
    <row r="317" spans="7:9" x14ac:dyDescent="0.4">
      <c r="G317"/>
      <c r="H317"/>
      <c r="I317"/>
    </row>
    <row r="318" spans="7:9" x14ac:dyDescent="0.4">
      <c r="G318"/>
      <c r="H318"/>
      <c r="I318"/>
    </row>
    <row r="319" spans="7:9" x14ac:dyDescent="0.4">
      <c r="G319"/>
      <c r="H319"/>
      <c r="I319"/>
    </row>
    <row r="320" spans="7:9" x14ac:dyDescent="0.4">
      <c r="G320"/>
      <c r="H320"/>
      <c r="I320"/>
    </row>
    <row r="321" spans="7:9" x14ac:dyDescent="0.4">
      <c r="G321"/>
      <c r="H321"/>
      <c r="I321"/>
    </row>
    <row r="322" spans="7:9" x14ac:dyDescent="0.4">
      <c r="G322"/>
      <c r="H322"/>
      <c r="I322"/>
    </row>
    <row r="323" spans="7:9" x14ac:dyDescent="0.4">
      <c r="G323"/>
      <c r="H323"/>
      <c r="I323"/>
    </row>
    <row r="324" spans="7:9" x14ac:dyDescent="0.4">
      <c r="G324"/>
      <c r="H324"/>
      <c r="I324"/>
    </row>
    <row r="325" spans="7:9" x14ac:dyDescent="0.4">
      <c r="G325"/>
      <c r="H325"/>
      <c r="I325"/>
    </row>
    <row r="326" spans="7:9" x14ac:dyDescent="0.4">
      <c r="G326"/>
      <c r="H326"/>
      <c r="I326"/>
    </row>
    <row r="327" spans="7:9" x14ac:dyDescent="0.4">
      <c r="G327"/>
      <c r="H327"/>
      <c r="I327"/>
    </row>
    <row r="328" spans="7:9" x14ac:dyDescent="0.4">
      <c r="G328"/>
      <c r="H328"/>
      <c r="I328"/>
    </row>
    <row r="329" spans="7:9" x14ac:dyDescent="0.4">
      <c r="G329"/>
      <c r="H329"/>
      <c r="I329"/>
    </row>
    <row r="330" spans="7:9" x14ac:dyDescent="0.4">
      <c r="G330"/>
      <c r="H330"/>
      <c r="I330"/>
    </row>
    <row r="331" spans="7:9" x14ac:dyDescent="0.4">
      <c r="G331"/>
      <c r="H331"/>
      <c r="I331"/>
    </row>
    <row r="332" spans="7:9" x14ac:dyDescent="0.4">
      <c r="G332"/>
      <c r="H332"/>
      <c r="I332"/>
    </row>
    <row r="333" spans="7:9" x14ac:dyDescent="0.4">
      <c r="G333"/>
      <c r="H333"/>
      <c r="I333"/>
    </row>
    <row r="334" spans="7:9" x14ac:dyDescent="0.4">
      <c r="G334"/>
      <c r="H334"/>
      <c r="I334"/>
    </row>
    <row r="335" spans="7:9" x14ac:dyDescent="0.4">
      <c r="G335"/>
      <c r="H335"/>
      <c r="I335"/>
    </row>
    <row r="336" spans="7:9" x14ac:dyDescent="0.4">
      <c r="G336"/>
      <c r="H336"/>
      <c r="I336"/>
    </row>
    <row r="337" spans="7:9" x14ac:dyDescent="0.4">
      <c r="G337"/>
      <c r="H337"/>
      <c r="I337"/>
    </row>
    <row r="338" spans="7:9" x14ac:dyDescent="0.4">
      <c r="G338"/>
      <c r="H338"/>
      <c r="I338"/>
    </row>
    <row r="339" spans="7:9" x14ac:dyDescent="0.4">
      <c r="G339"/>
      <c r="H339"/>
      <c r="I339"/>
    </row>
    <row r="340" spans="7:9" x14ac:dyDescent="0.4">
      <c r="G340"/>
      <c r="H340"/>
      <c r="I340"/>
    </row>
    <row r="341" spans="7:9" x14ac:dyDescent="0.4">
      <c r="G341"/>
      <c r="H341"/>
      <c r="I341"/>
    </row>
    <row r="342" spans="7:9" x14ac:dyDescent="0.4">
      <c r="G342"/>
      <c r="H342"/>
      <c r="I342"/>
    </row>
    <row r="343" spans="7:9" x14ac:dyDescent="0.4">
      <c r="G343"/>
      <c r="H343"/>
      <c r="I343"/>
    </row>
    <row r="344" spans="7:9" x14ac:dyDescent="0.4">
      <c r="G344"/>
      <c r="H344"/>
      <c r="I344"/>
    </row>
    <row r="345" spans="7:9" x14ac:dyDescent="0.4">
      <c r="G345"/>
      <c r="H345"/>
      <c r="I345"/>
    </row>
    <row r="346" spans="7:9" x14ac:dyDescent="0.4">
      <c r="G346"/>
      <c r="H346"/>
      <c r="I346"/>
    </row>
    <row r="347" spans="7:9" x14ac:dyDescent="0.4">
      <c r="G347"/>
      <c r="H347"/>
      <c r="I347"/>
    </row>
    <row r="348" spans="7:9" x14ac:dyDescent="0.4">
      <c r="G348"/>
      <c r="H348"/>
      <c r="I348"/>
    </row>
    <row r="349" spans="7:9" x14ac:dyDescent="0.4">
      <c r="G349"/>
      <c r="H349"/>
      <c r="I349"/>
    </row>
    <row r="350" spans="7:9" x14ac:dyDescent="0.4">
      <c r="G350"/>
      <c r="H350"/>
      <c r="I350"/>
    </row>
    <row r="351" spans="7:9" x14ac:dyDescent="0.4">
      <c r="G351"/>
      <c r="H351"/>
      <c r="I351"/>
    </row>
    <row r="352" spans="7:9" x14ac:dyDescent="0.4">
      <c r="G352"/>
      <c r="H352"/>
      <c r="I352"/>
    </row>
    <row r="353" spans="7:9" x14ac:dyDescent="0.4">
      <c r="G353"/>
      <c r="H353"/>
      <c r="I353"/>
    </row>
    <row r="354" spans="7:9" x14ac:dyDescent="0.4">
      <c r="G354"/>
      <c r="H354"/>
      <c r="I354"/>
    </row>
    <row r="355" spans="7:9" x14ac:dyDescent="0.4">
      <c r="G355"/>
      <c r="H355"/>
      <c r="I355"/>
    </row>
    <row r="356" spans="7:9" x14ac:dyDescent="0.4">
      <c r="G356"/>
      <c r="H356"/>
      <c r="I356"/>
    </row>
    <row r="357" spans="7:9" x14ac:dyDescent="0.4">
      <c r="G357"/>
      <c r="H357"/>
      <c r="I357"/>
    </row>
    <row r="358" spans="7:9" x14ac:dyDescent="0.4">
      <c r="G358"/>
      <c r="H358"/>
      <c r="I358"/>
    </row>
    <row r="359" spans="7:9" x14ac:dyDescent="0.4">
      <c r="G359"/>
      <c r="H359"/>
      <c r="I359"/>
    </row>
    <row r="360" spans="7:9" x14ac:dyDescent="0.4">
      <c r="G360"/>
      <c r="H360"/>
      <c r="I360"/>
    </row>
    <row r="361" spans="7:9" x14ac:dyDescent="0.4">
      <c r="G361"/>
      <c r="H361"/>
      <c r="I361"/>
    </row>
    <row r="362" spans="7:9" x14ac:dyDescent="0.4">
      <c r="G362"/>
      <c r="H362"/>
      <c r="I362"/>
    </row>
    <row r="363" spans="7:9" x14ac:dyDescent="0.4">
      <c r="G363"/>
      <c r="H363"/>
      <c r="I363"/>
    </row>
    <row r="364" spans="7:9" x14ac:dyDescent="0.4">
      <c r="G364"/>
      <c r="H364"/>
      <c r="I364"/>
    </row>
    <row r="365" spans="7:9" x14ac:dyDescent="0.4">
      <c r="G365"/>
      <c r="H365"/>
      <c r="I365"/>
    </row>
    <row r="366" spans="7:9" x14ac:dyDescent="0.4">
      <c r="G366"/>
      <c r="H366"/>
      <c r="I366"/>
    </row>
    <row r="367" spans="7:9" x14ac:dyDescent="0.4">
      <c r="G367"/>
      <c r="H367"/>
      <c r="I367"/>
    </row>
    <row r="368" spans="7:9" x14ac:dyDescent="0.4">
      <c r="G368"/>
      <c r="H368"/>
      <c r="I368"/>
    </row>
    <row r="369" spans="7:9" x14ac:dyDescent="0.4">
      <c r="G369"/>
      <c r="H369"/>
      <c r="I369"/>
    </row>
    <row r="370" spans="7:9" x14ac:dyDescent="0.4">
      <c r="G370"/>
      <c r="H370"/>
      <c r="I370"/>
    </row>
    <row r="371" spans="7:9" x14ac:dyDescent="0.4">
      <c r="G371"/>
      <c r="H371"/>
      <c r="I371"/>
    </row>
    <row r="372" spans="7:9" x14ac:dyDescent="0.4">
      <c r="G372"/>
      <c r="H372"/>
      <c r="I372"/>
    </row>
    <row r="373" spans="7:9" x14ac:dyDescent="0.4">
      <c r="G373"/>
      <c r="H373"/>
      <c r="I373"/>
    </row>
    <row r="374" spans="7:9" x14ac:dyDescent="0.4">
      <c r="G374"/>
      <c r="H374"/>
      <c r="I374"/>
    </row>
    <row r="375" spans="7:9" x14ac:dyDescent="0.4">
      <c r="G375"/>
      <c r="H375"/>
      <c r="I375"/>
    </row>
    <row r="376" spans="7:9" x14ac:dyDescent="0.4">
      <c r="G376"/>
      <c r="H376"/>
      <c r="I376"/>
    </row>
    <row r="377" spans="7:9" x14ac:dyDescent="0.4">
      <c r="G377"/>
      <c r="H377"/>
      <c r="I377"/>
    </row>
    <row r="378" spans="7:9" x14ac:dyDescent="0.4">
      <c r="G378"/>
      <c r="H378"/>
      <c r="I378"/>
    </row>
    <row r="379" spans="7:9" x14ac:dyDescent="0.4">
      <c r="G379"/>
      <c r="H379"/>
      <c r="I379"/>
    </row>
    <row r="380" spans="7:9" x14ac:dyDescent="0.4">
      <c r="G380"/>
      <c r="H380"/>
      <c r="I380"/>
    </row>
    <row r="381" spans="7:9" x14ac:dyDescent="0.4">
      <c r="G381"/>
      <c r="H381"/>
      <c r="I381"/>
    </row>
    <row r="382" spans="7:9" x14ac:dyDescent="0.4">
      <c r="G382"/>
      <c r="H382"/>
      <c r="I382"/>
    </row>
    <row r="383" spans="7:9" x14ac:dyDescent="0.4">
      <c r="G383"/>
      <c r="H383"/>
      <c r="I383"/>
    </row>
    <row r="384" spans="7:9" x14ac:dyDescent="0.4">
      <c r="G384"/>
      <c r="H384"/>
      <c r="I384"/>
    </row>
    <row r="385" spans="7:9" x14ac:dyDescent="0.4">
      <c r="G385"/>
      <c r="H385"/>
      <c r="I385"/>
    </row>
    <row r="386" spans="7:9" x14ac:dyDescent="0.4">
      <c r="G386"/>
      <c r="H386"/>
      <c r="I386"/>
    </row>
    <row r="387" spans="7:9" x14ac:dyDescent="0.4">
      <c r="G387"/>
      <c r="H387"/>
      <c r="I387"/>
    </row>
    <row r="388" spans="7:9" x14ac:dyDescent="0.4">
      <c r="G388"/>
      <c r="H388"/>
      <c r="I388"/>
    </row>
    <row r="389" spans="7:9" x14ac:dyDescent="0.4">
      <c r="G389"/>
      <c r="H389"/>
      <c r="I389"/>
    </row>
    <row r="390" spans="7:9" x14ac:dyDescent="0.4">
      <c r="G390"/>
      <c r="H390"/>
      <c r="I390"/>
    </row>
    <row r="391" spans="7:9" x14ac:dyDescent="0.4">
      <c r="G391"/>
      <c r="H391"/>
      <c r="I391"/>
    </row>
    <row r="392" spans="7:9" x14ac:dyDescent="0.4">
      <c r="G392"/>
      <c r="H392"/>
      <c r="I392"/>
    </row>
    <row r="393" spans="7:9" x14ac:dyDescent="0.4">
      <c r="G393"/>
      <c r="H393"/>
      <c r="I393"/>
    </row>
    <row r="394" spans="7:9" x14ac:dyDescent="0.4">
      <c r="G394"/>
      <c r="H394"/>
      <c r="I394"/>
    </row>
    <row r="395" spans="7:9" x14ac:dyDescent="0.4">
      <c r="G395"/>
      <c r="H395"/>
      <c r="I395"/>
    </row>
    <row r="396" spans="7:9" x14ac:dyDescent="0.4">
      <c r="G396"/>
      <c r="H396"/>
      <c r="I396"/>
    </row>
    <row r="397" spans="7:9" x14ac:dyDescent="0.4">
      <c r="G397"/>
      <c r="H397"/>
      <c r="I397"/>
    </row>
    <row r="398" spans="7:9" x14ac:dyDescent="0.4">
      <c r="G398"/>
      <c r="H398"/>
      <c r="I398"/>
    </row>
    <row r="399" spans="7:9" x14ac:dyDescent="0.4">
      <c r="G399"/>
      <c r="H399"/>
      <c r="I399"/>
    </row>
    <row r="400" spans="7:9" x14ac:dyDescent="0.4">
      <c r="G400"/>
      <c r="H400"/>
      <c r="I400"/>
    </row>
    <row r="401" spans="7:9" x14ac:dyDescent="0.4">
      <c r="G401"/>
      <c r="H401"/>
      <c r="I401"/>
    </row>
    <row r="402" spans="7:9" x14ac:dyDescent="0.4">
      <c r="G402"/>
      <c r="H402"/>
      <c r="I402"/>
    </row>
    <row r="403" spans="7:9" x14ac:dyDescent="0.4">
      <c r="G403"/>
      <c r="H403"/>
      <c r="I403"/>
    </row>
    <row r="404" spans="7:9" x14ac:dyDescent="0.4">
      <c r="G404"/>
      <c r="H404"/>
      <c r="I404"/>
    </row>
    <row r="405" spans="7:9" x14ac:dyDescent="0.4">
      <c r="G405"/>
      <c r="H405"/>
      <c r="I405"/>
    </row>
    <row r="406" spans="7:9" x14ac:dyDescent="0.4">
      <c r="G406"/>
      <c r="H406"/>
      <c r="I406"/>
    </row>
    <row r="407" spans="7:9" x14ac:dyDescent="0.4">
      <c r="G407"/>
      <c r="H407"/>
      <c r="I407"/>
    </row>
    <row r="408" spans="7:9" x14ac:dyDescent="0.4">
      <c r="G408"/>
      <c r="H408"/>
      <c r="I408"/>
    </row>
    <row r="409" spans="7:9" x14ac:dyDescent="0.4">
      <c r="G409"/>
      <c r="H409"/>
      <c r="I409"/>
    </row>
    <row r="410" spans="7:9" x14ac:dyDescent="0.4">
      <c r="G410"/>
      <c r="H410"/>
      <c r="I410"/>
    </row>
    <row r="411" spans="7:9" x14ac:dyDescent="0.4">
      <c r="G411"/>
      <c r="H411"/>
      <c r="I411"/>
    </row>
    <row r="412" spans="7:9" x14ac:dyDescent="0.4">
      <c r="G412"/>
      <c r="H412"/>
      <c r="I412"/>
    </row>
    <row r="413" spans="7:9" x14ac:dyDescent="0.4">
      <c r="G413"/>
      <c r="H413"/>
      <c r="I413"/>
    </row>
    <row r="414" spans="7:9" x14ac:dyDescent="0.4">
      <c r="G414"/>
      <c r="H414"/>
      <c r="I414"/>
    </row>
    <row r="415" spans="7:9" x14ac:dyDescent="0.4">
      <c r="G415"/>
      <c r="H415"/>
      <c r="I415"/>
    </row>
    <row r="416" spans="7:9" x14ac:dyDescent="0.4">
      <c r="G416"/>
      <c r="H416"/>
      <c r="I416"/>
    </row>
    <row r="417" spans="7:9" x14ac:dyDescent="0.4">
      <c r="G417"/>
      <c r="H417"/>
      <c r="I417"/>
    </row>
    <row r="418" spans="7:9" x14ac:dyDescent="0.4">
      <c r="G418"/>
      <c r="H418"/>
      <c r="I418"/>
    </row>
    <row r="419" spans="7:9" x14ac:dyDescent="0.4">
      <c r="G419"/>
      <c r="H419"/>
      <c r="I419"/>
    </row>
    <row r="420" spans="7:9" x14ac:dyDescent="0.4">
      <c r="G420"/>
      <c r="H420"/>
      <c r="I420"/>
    </row>
    <row r="421" spans="7:9" x14ac:dyDescent="0.4">
      <c r="G421"/>
      <c r="H421"/>
      <c r="I421"/>
    </row>
    <row r="422" spans="7:9" x14ac:dyDescent="0.4">
      <c r="G422"/>
      <c r="H422"/>
      <c r="I422"/>
    </row>
    <row r="423" spans="7:9" x14ac:dyDescent="0.4">
      <c r="G423"/>
      <c r="H423"/>
      <c r="I423"/>
    </row>
    <row r="424" spans="7:9" x14ac:dyDescent="0.4">
      <c r="G424"/>
      <c r="H424"/>
      <c r="I424"/>
    </row>
    <row r="425" spans="7:9" x14ac:dyDescent="0.4">
      <c r="G425"/>
      <c r="H425"/>
      <c r="I425"/>
    </row>
    <row r="426" spans="7:9" x14ac:dyDescent="0.4">
      <c r="G426"/>
      <c r="H426"/>
      <c r="I426"/>
    </row>
    <row r="427" spans="7:9" x14ac:dyDescent="0.4">
      <c r="G427"/>
      <c r="H427"/>
      <c r="I427"/>
    </row>
    <row r="428" spans="7:9" x14ac:dyDescent="0.4">
      <c r="G428"/>
      <c r="H428"/>
      <c r="I428"/>
    </row>
    <row r="429" spans="7:9" x14ac:dyDescent="0.4">
      <c r="G429"/>
      <c r="H429"/>
      <c r="I429"/>
    </row>
    <row r="430" spans="7:9" x14ac:dyDescent="0.4">
      <c r="G430"/>
      <c r="H430"/>
      <c r="I430"/>
    </row>
    <row r="431" spans="7:9" x14ac:dyDescent="0.4">
      <c r="G431"/>
      <c r="H431"/>
      <c r="I431"/>
    </row>
    <row r="432" spans="7:9" x14ac:dyDescent="0.4">
      <c r="G432"/>
      <c r="H432"/>
      <c r="I432"/>
    </row>
    <row r="433" spans="7:9" x14ac:dyDescent="0.4">
      <c r="G433"/>
      <c r="H433"/>
      <c r="I433"/>
    </row>
    <row r="434" spans="7:9" x14ac:dyDescent="0.4">
      <c r="G434"/>
      <c r="H434"/>
      <c r="I434"/>
    </row>
    <row r="435" spans="7:9" x14ac:dyDescent="0.4">
      <c r="G435"/>
      <c r="H435"/>
      <c r="I435"/>
    </row>
    <row r="436" spans="7:9" x14ac:dyDescent="0.4">
      <c r="G436"/>
      <c r="H436"/>
      <c r="I436"/>
    </row>
    <row r="437" spans="7:9" x14ac:dyDescent="0.4">
      <c r="G437"/>
      <c r="H437"/>
      <c r="I437"/>
    </row>
    <row r="438" spans="7:9" x14ac:dyDescent="0.4">
      <c r="G438"/>
      <c r="H438"/>
      <c r="I438"/>
    </row>
    <row r="439" spans="7:9" x14ac:dyDescent="0.4">
      <c r="G439"/>
      <c r="H439"/>
      <c r="I439"/>
    </row>
    <row r="440" spans="7:9" x14ac:dyDescent="0.4">
      <c r="G440"/>
      <c r="H440"/>
      <c r="I440"/>
    </row>
    <row r="441" spans="7:9" x14ac:dyDescent="0.4">
      <c r="G441"/>
      <c r="H441"/>
      <c r="I441"/>
    </row>
    <row r="442" spans="7:9" x14ac:dyDescent="0.4">
      <c r="G442"/>
      <c r="H442"/>
      <c r="I442"/>
    </row>
    <row r="443" spans="7:9" x14ac:dyDescent="0.4">
      <c r="G443"/>
      <c r="H443"/>
      <c r="I443"/>
    </row>
    <row r="444" spans="7:9" x14ac:dyDescent="0.4">
      <c r="G444"/>
      <c r="H444"/>
      <c r="I444"/>
    </row>
    <row r="445" spans="7:9" x14ac:dyDescent="0.4">
      <c r="G445"/>
      <c r="H445"/>
      <c r="I445"/>
    </row>
    <row r="446" spans="7:9" x14ac:dyDescent="0.4">
      <c r="G446"/>
      <c r="H446"/>
      <c r="I446"/>
    </row>
    <row r="447" spans="7:9" x14ac:dyDescent="0.4">
      <c r="G447"/>
      <c r="H447"/>
      <c r="I447"/>
    </row>
    <row r="448" spans="7:9" x14ac:dyDescent="0.4">
      <c r="G448"/>
      <c r="H448"/>
      <c r="I448"/>
    </row>
  </sheetData>
  <mergeCells count="2">
    <mergeCell ref="A1:P1"/>
    <mergeCell ref="C14:E14"/>
  </mergeCells>
  <pageMargins left="0.7" right="0.7" top="0.75" bottom="0.75" header="0.3" footer="0.3"/>
  <pageSetup paperSize="9" scale="5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B1" zoomScaleNormal="100" workbookViewId="0">
      <selection activeCell="G1" sqref="G1:I13"/>
    </sheetView>
  </sheetViews>
  <sheetFormatPr baseColWidth="10" defaultRowHeight="14.6" x14ac:dyDescent="0.4"/>
  <cols>
    <col min="1" max="1" width="24.4609375" bestFit="1" customWidth="1"/>
    <col min="7" max="7" width="32.3828125" bestFit="1" customWidth="1"/>
    <col min="8" max="8" width="24.3046875" customWidth="1"/>
  </cols>
  <sheetData>
    <row r="1" spans="1:9" x14ac:dyDescent="0.4">
      <c r="A1" s="29" t="s">
        <v>250</v>
      </c>
      <c r="G1" s="29" t="s">
        <v>265</v>
      </c>
    </row>
    <row r="3" spans="1:9" x14ac:dyDescent="0.4">
      <c r="A3" s="53" t="s">
        <v>251</v>
      </c>
      <c r="B3" s="53" t="s">
        <v>252</v>
      </c>
      <c r="C3" s="53" t="s">
        <v>253</v>
      </c>
      <c r="G3" s="30" t="s">
        <v>283</v>
      </c>
      <c r="H3" s="6"/>
      <c r="I3" s="6" t="s">
        <v>254</v>
      </c>
    </row>
    <row r="4" spans="1:9" x14ac:dyDescent="0.4">
      <c r="A4" s="30" t="str">
        <f>'TL1 Champion''s league 1'!H17</f>
        <v>GAI SEJOUR 1</v>
      </c>
      <c r="B4" s="74" t="s">
        <v>266</v>
      </c>
      <c r="C4" s="74"/>
      <c r="G4" s="30" t="s">
        <v>284</v>
      </c>
      <c r="H4" s="6"/>
      <c r="I4" s="6" t="s">
        <v>255</v>
      </c>
    </row>
    <row r="5" spans="1:9" x14ac:dyDescent="0.4">
      <c r="A5" s="30" t="str">
        <f>'TL2 Champion''s league 2'!H17</f>
        <v>TOURISTES</v>
      </c>
      <c r="B5" s="74"/>
      <c r="C5" s="74"/>
      <c r="G5" s="30" t="s">
        <v>271</v>
      </c>
      <c r="H5" s="6"/>
      <c r="I5" s="6" t="s">
        <v>256</v>
      </c>
    </row>
    <row r="6" spans="1:9" x14ac:dyDescent="0.4">
      <c r="A6" s="30" t="str">
        <f>'TL1 Champion''s league 1'!H18</f>
        <v>LES CANNAILLES</v>
      </c>
      <c r="B6" s="74"/>
      <c r="C6" s="74"/>
      <c r="G6" s="30" t="s">
        <v>274</v>
      </c>
      <c r="H6" s="6"/>
      <c r="I6" s="6" t="s">
        <v>257</v>
      </c>
    </row>
    <row r="7" spans="1:9" x14ac:dyDescent="0.4">
      <c r="A7" s="30" t="str">
        <f>'TL2 Champion''s league 2'!H18</f>
        <v>CHAFRIPONS 1</v>
      </c>
      <c r="B7" s="74"/>
      <c r="C7" s="74"/>
      <c r="G7" s="6" t="s">
        <v>145</v>
      </c>
      <c r="H7" s="6"/>
      <c r="I7" s="6" t="s">
        <v>258</v>
      </c>
    </row>
    <row r="8" spans="1:9" x14ac:dyDescent="0.4">
      <c r="A8" s="6" t="str">
        <f>'TL1 Champion''s league 1'!H19</f>
        <v>JEUMONT ADDICT 2</v>
      </c>
      <c r="B8" s="6">
        <f>'TL1 Champion''s league 1'!P19</f>
        <v>3</v>
      </c>
      <c r="C8" s="6">
        <f>'TL1 Champion''s league 1'!O19</f>
        <v>-1</v>
      </c>
      <c r="D8">
        <v>5</v>
      </c>
      <c r="G8" s="6" t="s">
        <v>285</v>
      </c>
      <c r="H8" s="6"/>
      <c r="I8" s="6" t="s">
        <v>259</v>
      </c>
    </row>
    <row r="9" spans="1:9" x14ac:dyDescent="0.4">
      <c r="A9" s="6" t="str">
        <f>'TL2 Champion''s league 2'!H19</f>
        <v>CERCLE ADAPTE ANDENNAIS</v>
      </c>
      <c r="B9" s="6">
        <f>'TL2 Champion''s league 2'!P19</f>
        <v>3</v>
      </c>
      <c r="C9" s="6">
        <f>'TL2 Champion''s league 2'!O19</f>
        <v>-3</v>
      </c>
      <c r="D9">
        <v>6</v>
      </c>
      <c r="G9" s="6" t="s">
        <v>128</v>
      </c>
      <c r="H9" s="6"/>
      <c r="I9" s="6" t="s">
        <v>260</v>
      </c>
    </row>
    <row r="10" spans="1:9" x14ac:dyDescent="0.4">
      <c r="A10" s="6" t="str">
        <f>'TL1 Champion''s league 1'!H20</f>
        <v>GAI SEJOUR 3</v>
      </c>
      <c r="B10" s="6">
        <f>'TL1 Champion''s league 1'!P20</f>
        <v>3</v>
      </c>
      <c r="C10" s="6">
        <f>'TL1 Champion''s league 1'!O20</f>
        <v>-6</v>
      </c>
      <c r="D10">
        <v>7</v>
      </c>
      <c r="G10" s="6" t="s">
        <v>121</v>
      </c>
      <c r="H10" s="6"/>
      <c r="I10" s="6" t="s">
        <v>261</v>
      </c>
    </row>
    <row r="11" spans="1:9" x14ac:dyDescent="0.4">
      <c r="A11" s="6" t="str">
        <f>'TL2 Champion''s league 2'!H20</f>
        <v>FIL DE SOI 2</v>
      </c>
      <c r="B11" s="6">
        <f>'TL2 Champion''s league 2'!P20</f>
        <v>3</v>
      </c>
      <c r="C11" s="6">
        <f>'TL2 Champion''s league 2'!O20</f>
        <v>-4</v>
      </c>
      <c r="D11">
        <v>8</v>
      </c>
      <c r="G11" s="54" t="s">
        <v>272</v>
      </c>
      <c r="H11" s="6"/>
      <c r="I11" s="54" t="s">
        <v>262</v>
      </c>
    </row>
    <row r="12" spans="1:9" x14ac:dyDescent="0.4">
      <c r="A12" s="54" t="str">
        <f>'TL3 Silver league league 1'!H17</f>
        <v>PROMOSAN</v>
      </c>
      <c r="B12" s="6">
        <f>'TL3 Silver league league 1'!P17</f>
        <v>9</v>
      </c>
      <c r="C12" s="6">
        <f>'TL3 Silver league league 1'!O17</f>
        <v>8</v>
      </c>
      <c r="G12" s="54" t="s">
        <v>274</v>
      </c>
      <c r="H12" s="6"/>
      <c r="I12" s="54" t="s">
        <v>263</v>
      </c>
    </row>
    <row r="13" spans="1:9" x14ac:dyDescent="0.4">
      <c r="A13" s="54" t="str">
        <f>'TL4 Silver league league 2'!H17</f>
        <v>CHAFRIPONS 3</v>
      </c>
      <c r="B13" s="6">
        <f>'TL4 Silver league league 2'!P17</f>
        <v>6</v>
      </c>
      <c r="C13" s="6">
        <f>'TL4 Silver league league 2'!O17</f>
        <v>7</v>
      </c>
    </row>
  </sheetData>
  <mergeCells count="1">
    <mergeCell ref="B4:C7"/>
  </mergeCells>
  <pageMargins left="0.7" right="0.7" top="0.75" bottom="0.75" header="0.3" footer="0.3"/>
  <pageSetup paperSize="9" scale="5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F11" sqref="F11"/>
    </sheetView>
  </sheetViews>
  <sheetFormatPr baseColWidth="10" defaultColWidth="9.15234375" defaultRowHeight="14.6" x14ac:dyDescent="0.4"/>
  <cols>
    <col min="1" max="1" width="19.53515625" customWidth="1"/>
    <col min="3" max="3" width="61.69140625" customWidth="1"/>
  </cols>
  <sheetData>
    <row r="1" spans="1:3" x14ac:dyDescent="0.4">
      <c r="A1" s="21" t="s">
        <v>12</v>
      </c>
      <c r="B1" s="18"/>
    </row>
    <row r="2" spans="1:3" x14ac:dyDescent="0.4">
      <c r="A2" s="20" t="s">
        <v>1</v>
      </c>
      <c r="B2" s="26">
        <v>3</v>
      </c>
    </row>
    <row r="3" spans="1:3" x14ac:dyDescent="0.4">
      <c r="A3" s="19" t="s">
        <v>3</v>
      </c>
      <c r="B3" s="26">
        <v>1</v>
      </c>
    </row>
    <row r="4" spans="1:3" x14ac:dyDescent="0.4">
      <c r="A4" s="19" t="s">
        <v>2</v>
      </c>
      <c r="B4" s="26">
        <v>0</v>
      </c>
    </row>
    <row r="7" spans="1:3" x14ac:dyDescent="0.4">
      <c r="C7" t="s">
        <v>13</v>
      </c>
    </row>
    <row r="8" spans="1:3" x14ac:dyDescent="0.4">
      <c r="C8" s="24" t="s">
        <v>14</v>
      </c>
    </row>
  </sheetData>
  <sheetProtection password="E87F" sheet="1" objects="1" scenarios="1"/>
  <hyperlinks>
    <hyperlink ref="C8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72</vt:i4>
      </vt:variant>
    </vt:vector>
  </HeadingPairs>
  <TitlesOfParts>
    <vt:vector size="95" baseType="lpstr">
      <vt:lpstr>INFOS GENERALES</vt:lpstr>
      <vt:lpstr>Inscriptions</vt:lpstr>
      <vt:lpstr>Qualif GROUPE 1</vt:lpstr>
      <vt:lpstr>Qualif GROUPE 2</vt:lpstr>
      <vt:lpstr>Qualif GROUPE 3</vt:lpstr>
      <vt:lpstr>Qualif GROUPE 4</vt:lpstr>
      <vt:lpstr>Qualif GROUPE 5</vt:lpstr>
      <vt:lpstr>Qualif GROUPE 6</vt:lpstr>
      <vt:lpstr>Qualif GROUPE 7</vt:lpstr>
      <vt:lpstr>Qualif GROUPE 8</vt:lpstr>
      <vt:lpstr>Qualif GROUPE 9</vt:lpstr>
      <vt:lpstr>Classement QUALIF</vt:lpstr>
      <vt:lpstr>TL1 Champion's league 1</vt:lpstr>
      <vt:lpstr>TL2 Champion's league 2</vt:lpstr>
      <vt:lpstr>TL3 Silver league league 1</vt:lpstr>
      <vt:lpstr>TL4 Silver league league 2</vt:lpstr>
      <vt:lpstr>TL5 Bronze league league 1</vt:lpstr>
      <vt:lpstr>TL6 Bronze league league 2</vt:lpstr>
      <vt:lpstr>TL7 Platinium league league 1</vt:lpstr>
      <vt:lpstr>TL8 Platinium league league  2</vt:lpstr>
      <vt:lpstr>TL9 Fun league league  1</vt:lpstr>
      <vt:lpstr>TOP 10</vt:lpstr>
      <vt:lpstr>Options</vt:lpstr>
      <vt:lpstr>'Qualif GROUPE 2'!home</vt:lpstr>
      <vt:lpstr>'Qualif GROUPE 3'!home</vt:lpstr>
      <vt:lpstr>'Qualif GROUPE 4'!home</vt:lpstr>
      <vt:lpstr>'Qualif GROUPE 5'!home</vt:lpstr>
      <vt:lpstr>'Qualif GROUPE 6'!home</vt:lpstr>
      <vt:lpstr>'Qualif GROUPE 7'!home</vt:lpstr>
      <vt:lpstr>'Qualif GROUPE 8'!home</vt:lpstr>
      <vt:lpstr>'Qualif GROUPE 9'!home</vt:lpstr>
      <vt:lpstr>'TL1 Champion''s league 1'!home</vt:lpstr>
      <vt:lpstr>'TL2 Champion''s league 2'!home</vt:lpstr>
      <vt:lpstr>'TL3 Silver league league 1'!home</vt:lpstr>
      <vt:lpstr>'TL4 Silver league league 2'!home</vt:lpstr>
      <vt:lpstr>'TL5 Bronze league league 1'!home</vt:lpstr>
      <vt:lpstr>'TL6 Bronze league league 2'!home</vt:lpstr>
      <vt:lpstr>'TL7 Platinium league league 1'!home</vt:lpstr>
      <vt:lpstr>'TL8 Platinium league league  2'!home</vt:lpstr>
      <vt:lpstr>'TL9 Fun league league  1'!home</vt:lpstr>
      <vt:lpstr>home</vt:lpstr>
      <vt:lpstr>'Qualif GROUPE 2'!homescore</vt:lpstr>
      <vt:lpstr>'Qualif GROUPE 3'!homescore</vt:lpstr>
      <vt:lpstr>'Qualif GROUPE 4'!homescore</vt:lpstr>
      <vt:lpstr>'Qualif GROUPE 5'!homescore</vt:lpstr>
      <vt:lpstr>'Qualif GROUPE 6'!homescore</vt:lpstr>
      <vt:lpstr>'Qualif GROUPE 7'!homescore</vt:lpstr>
      <vt:lpstr>'Qualif GROUPE 8'!homescore</vt:lpstr>
      <vt:lpstr>'Qualif GROUPE 9'!homescore</vt:lpstr>
      <vt:lpstr>'TL1 Champion''s league 1'!homescore</vt:lpstr>
      <vt:lpstr>'TL2 Champion''s league 2'!homescore</vt:lpstr>
      <vt:lpstr>'TL3 Silver league league 1'!homescore</vt:lpstr>
      <vt:lpstr>'TL4 Silver league league 2'!homescore</vt:lpstr>
      <vt:lpstr>'TL5 Bronze league league 1'!homescore</vt:lpstr>
      <vt:lpstr>'TL6 Bronze league league 2'!homescore</vt:lpstr>
      <vt:lpstr>'TL7 Platinium league league 1'!homescore</vt:lpstr>
      <vt:lpstr>'TL8 Platinium league league  2'!homescore</vt:lpstr>
      <vt:lpstr>'TL9 Fun league league  1'!homescore</vt:lpstr>
      <vt:lpstr>homescore</vt:lpstr>
      <vt:lpstr>'Qualif GROUPE 2'!visitor</vt:lpstr>
      <vt:lpstr>'Qualif GROUPE 3'!visitor</vt:lpstr>
      <vt:lpstr>'Qualif GROUPE 4'!visitor</vt:lpstr>
      <vt:lpstr>'Qualif GROUPE 5'!visitor</vt:lpstr>
      <vt:lpstr>'Qualif GROUPE 6'!visitor</vt:lpstr>
      <vt:lpstr>'Qualif GROUPE 7'!visitor</vt:lpstr>
      <vt:lpstr>'Qualif GROUPE 8'!visitor</vt:lpstr>
      <vt:lpstr>'Qualif GROUPE 9'!visitor</vt:lpstr>
      <vt:lpstr>'TL1 Champion''s league 1'!visitor</vt:lpstr>
      <vt:lpstr>'TL2 Champion''s league 2'!visitor</vt:lpstr>
      <vt:lpstr>'TL3 Silver league league 1'!visitor</vt:lpstr>
      <vt:lpstr>'TL4 Silver league league 2'!visitor</vt:lpstr>
      <vt:lpstr>'TL5 Bronze league league 1'!visitor</vt:lpstr>
      <vt:lpstr>'TL6 Bronze league league 2'!visitor</vt:lpstr>
      <vt:lpstr>'TL7 Platinium league league 1'!visitor</vt:lpstr>
      <vt:lpstr>'TL8 Platinium league league  2'!visitor</vt:lpstr>
      <vt:lpstr>'TL9 Fun league league  1'!visitor</vt:lpstr>
      <vt:lpstr>visitor</vt:lpstr>
      <vt:lpstr>'Qualif GROUPE 2'!visitorscore</vt:lpstr>
      <vt:lpstr>'Qualif GROUPE 3'!visitorscore</vt:lpstr>
      <vt:lpstr>'Qualif GROUPE 4'!visitorscore</vt:lpstr>
      <vt:lpstr>'Qualif GROUPE 5'!visitorscore</vt:lpstr>
      <vt:lpstr>'Qualif GROUPE 6'!visitorscore</vt:lpstr>
      <vt:lpstr>'Qualif GROUPE 7'!visitorscore</vt:lpstr>
      <vt:lpstr>'Qualif GROUPE 8'!visitorscore</vt:lpstr>
      <vt:lpstr>'Qualif GROUPE 9'!visitorscore</vt:lpstr>
      <vt:lpstr>'TL1 Champion''s league 1'!visitorscore</vt:lpstr>
      <vt:lpstr>'TL2 Champion''s league 2'!visitorscore</vt:lpstr>
      <vt:lpstr>'TL3 Silver league league 1'!visitorscore</vt:lpstr>
      <vt:lpstr>'TL4 Silver league league 2'!visitorscore</vt:lpstr>
      <vt:lpstr>'TL5 Bronze league league 1'!visitorscore</vt:lpstr>
      <vt:lpstr>'TL6 Bronze league league 2'!visitorscore</vt:lpstr>
      <vt:lpstr>'TL7 Platinium league league 1'!visitorscore</vt:lpstr>
      <vt:lpstr>'TL8 Platinium league league  2'!visitorscore</vt:lpstr>
      <vt:lpstr>'TL9 Fun league league  1'!visitorscore</vt:lpstr>
      <vt:lpstr>visitorscore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JLI</cp:lastModifiedBy>
  <cp:lastPrinted>2020-02-20T13:44:51Z</cp:lastPrinted>
  <dcterms:created xsi:type="dcterms:W3CDTF">2013-06-11T19:47:31Z</dcterms:created>
  <dcterms:modified xsi:type="dcterms:W3CDTF">2020-02-20T13:45:31Z</dcterms:modified>
</cp:coreProperties>
</file>